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20" windowWidth="11340" windowHeight="9075" tabRatio="798" activeTab="1"/>
  </bookViews>
  <sheets>
    <sheet name="Waste Evaluation-VSM" sheetId="8" r:id="rId1"/>
    <sheet name="Waste Evaluation-SPM" sheetId="11" r:id="rId2"/>
    <sheet name="Instructions-VSM" sheetId="5" r:id="rId3"/>
    <sheet name="Instructions-SPM" sheetId="9" r:id="rId4"/>
    <sheet name="Example-VSM" sheetId="14" r:id="rId5"/>
    <sheet name="Example-SPM" sheetId="15" r:id="rId6"/>
  </sheets>
  <definedNames>
    <definedName name="_xlnm.Print_Area" localSheetId="5">'Example-SPM'!$A$1:$M$27</definedName>
    <definedName name="_xlnm.Print_Area" localSheetId="4">'Example-VSM'!$A$1:$N$28</definedName>
    <definedName name="_xlnm.Print_Area" localSheetId="3">'Instructions-SPM'!$A$1:$B$28</definedName>
    <definedName name="_xlnm.Print_Area" localSheetId="2">'Instructions-VSM'!$A$1:$B$25</definedName>
    <definedName name="_xlnm.Print_Area" localSheetId="1">'Waste Evaluation-SPM'!$A$1:$T$62</definedName>
    <definedName name="_xlnm.Print_Area" localSheetId="0">'Waste Evaluation-VSM'!$A$1:$N$28</definedName>
    <definedName name="_xlnm.Print_Titles" localSheetId="1">'Waste Evaluation-SPM'!$1:$6</definedName>
  </definedNames>
  <calcPr calcId="145621"/>
</workbook>
</file>

<file path=xl/calcChain.xml><?xml version="1.0" encoding="utf-8"?>
<calcChain xmlns="http://schemas.openxmlformats.org/spreadsheetml/2006/main">
  <c r="K53" i="11" l="1"/>
  <c r="J53" i="11"/>
  <c r="H53" i="11"/>
  <c r="K52" i="11"/>
  <c r="J52" i="11"/>
  <c r="H52" i="11"/>
  <c r="K51" i="11"/>
  <c r="J51" i="11"/>
  <c r="H51" i="11"/>
  <c r="K50" i="11"/>
  <c r="J50" i="11"/>
  <c r="H50" i="11"/>
  <c r="K49" i="11"/>
  <c r="J49" i="11"/>
  <c r="H49" i="11"/>
  <c r="K48" i="11"/>
  <c r="J48" i="11"/>
  <c r="H48" i="11"/>
  <c r="K47" i="11"/>
  <c r="J47" i="11"/>
  <c r="H47" i="11"/>
  <c r="T17" i="11" l="1"/>
  <c r="S17" i="11"/>
  <c r="R15" i="11"/>
  <c r="R14" i="11"/>
  <c r="R13" i="11"/>
  <c r="Q16" i="11"/>
  <c r="Q15" i="11"/>
  <c r="Q13" i="11"/>
  <c r="Q12" i="11"/>
  <c r="C19" i="11" l="1"/>
  <c r="D19" i="11"/>
  <c r="D18" i="11"/>
  <c r="D12" i="11"/>
  <c r="R16" i="11" s="1"/>
  <c r="D16" i="11"/>
  <c r="G16" i="11" s="1"/>
  <c r="K16" i="11" s="1"/>
  <c r="G17" i="11"/>
  <c r="K17" i="11" s="1"/>
  <c r="K15" i="11"/>
  <c r="J15" i="11"/>
  <c r="H15" i="11"/>
  <c r="H16" i="11" l="1"/>
  <c r="H17" i="11"/>
  <c r="G18" i="11"/>
  <c r="H18" i="11" s="1"/>
  <c r="J16" i="11"/>
  <c r="J17" i="11"/>
  <c r="K22" i="11"/>
  <c r="J22" i="11"/>
  <c r="G11" i="11"/>
  <c r="H11" i="11" s="1"/>
  <c r="K11" i="11" l="1"/>
  <c r="J11" i="11"/>
  <c r="J18" i="11"/>
  <c r="K18" i="11"/>
  <c r="C10" i="11"/>
  <c r="Q14" i="11" s="1"/>
  <c r="Q17" i="11" s="1"/>
  <c r="S18" i="11" s="1"/>
  <c r="H22" i="11"/>
  <c r="G9" i="11"/>
  <c r="D8" i="11"/>
  <c r="R12" i="11" s="1"/>
  <c r="R17" i="11" s="1"/>
  <c r="T18" i="11" s="1"/>
  <c r="H8" i="11" l="1"/>
  <c r="D13" i="11"/>
  <c r="D20" i="11" s="1"/>
  <c r="G10" i="11"/>
  <c r="H10" i="11" s="1"/>
  <c r="C13" i="11"/>
  <c r="C20" i="11" s="1"/>
  <c r="J10" i="11"/>
  <c r="G12" i="11"/>
  <c r="H12" i="11" s="1"/>
  <c r="H9" i="11"/>
  <c r="J9" i="11"/>
  <c r="K9" i="11"/>
  <c r="K23" i="11"/>
  <c r="J23" i="11"/>
  <c r="H23" i="11"/>
  <c r="K10" i="11" l="1"/>
  <c r="J12" i="11"/>
  <c r="K12" i="11"/>
  <c r="E21" i="15"/>
  <c r="J21" i="15" s="1"/>
  <c r="E20" i="15"/>
  <c r="K20" i="15" s="1"/>
  <c r="E18" i="15"/>
  <c r="D26" i="15"/>
  <c r="C26" i="15"/>
  <c r="K25" i="15"/>
  <c r="J25" i="15"/>
  <c r="H25" i="15"/>
  <c r="K24" i="15"/>
  <c r="J24" i="15"/>
  <c r="H24" i="15"/>
  <c r="K23" i="15"/>
  <c r="J23" i="15"/>
  <c r="H23" i="15"/>
  <c r="K22" i="15"/>
  <c r="J22" i="15"/>
  <c r="H22" i="15"/>
  <c r="K21" i="15"/>
  <c r="H21" i="15"/>
  <c r="H20" i="15"/>
  <c r="K19" i="15"/>
  <c r="J19" i="15"/>
  <c r="H19" i="15"/>
  <c r="K18" i="15"/>
  <c r="J18" i="15"/>
  <c r="H18" i="15"/>
  <c r="K17" i="15"/>
  <c r="J17" i="15"/>
  <c r="H17" i="15"/>
  <c r="K16" i="15"/>
  <c r="J16" i="15"/>
  <c r="H16" i="15"/>
  <c r="K15" i="15"/>
  <c r="J15" i="15"/>
  <c r="H15" i="15"/>
  <c r="K14" i="15"/>
  <c r="J14" i="15"/>
  <c r="H14" i="15"/>
  <c r="K13" i="15"/>
  <c r="J13" i="15"/>
  <c r="H13" i="15"/>
  <c r="K12" i="15"/>
  <c r="J12" i="15"/>
  <c r="H12" i="15"/>
  <c r="K11" i="15"/>
  <c r="J11" i="15"/>
  <c r="H11" i="15"/>
  <c r="K10" i="15"/>
  <c r="J10" i="15"/>
  <c r="H10" i="15"/>
  <c r="K9" i="15"/>
  <c r="J9" i="15"/>
  <c r="H9" i="15"/>
  <c r="K8" i="15"/>
  <c r="J8" i="15"/>
  <c r="H8" i="15"/>
  <c r="K7" i="15"/>
  <c r="J7" i="15"/>
  <c r="H7" i="15"/>
  <c r="D16" i="14"/>
  <c r="C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L8" i="14"/>
  <c r="G8" i="14"/>
  <c r="L7" i="14"/>
  <c r="G7" i="14"/>
  <c r="L6" i="14"/>
  <c r="F6" i="14"/>
  <c r="G6" i="14" s="1"/>
  <c r="D61" i="11"/>
  <c r="C61" i="11"/>
  <c r="K8" i="11"/>
  <c r="K60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7" i="11"/>
  <c r="C16" i="8"/>
  <c r="D17" i="8" s="1"/>
  <c r="D16" i="8"/>
  <c r="K62" i="11" l="1"/>
  <c r="J20" i="15"/>
  <c r="J27" i="15" s="1"/>
  <c r="D62" i="11"/>
  <c r="K27" i="15"/>
  <c r="D27" i="15"/>
  <c r="D17" i="14"/>
  <c r="J60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8" i="11"/>
  <c r="H60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J7" i="11"/>
  <c r="H7" i="11"/>
  <c r="L15" i="8"/>
  <c r="G15" i="8"/>
  <c r="L14" i="8"/>
  <c r="L13" i="8"/>
  <c r="L12" i="8"/>
  <c r="G12" i="8"/>
  <c r="L11" i="8"/>
  <c r="G11" i="8"/>
  <c r="L10" i="8"/>
  <c r="L9" i="8"/>
  <c r="L8" i="8"/>
  <c r="G8" i="8"/>
  <c r="L7" i="8"/>
  <c r="G7" i="8"/>
  <c r="F6" i="8"/>
  <c r="G6" i="8" s="1"/>
  <c r="J62" i="11" l="1"/>
  <c r="L6" i="8"/>
  <c r="G10" i="8"/>
  <c r="G14" i="8"/>
  <c r="G9" i="8"/>
  <c r="G13" i="8"/>
</calcChain>
</file>

<file path=xl/sharedStrings.xml><?xml version="1.0" encoding="utf-8"?>
<sst xmlns="http://schemas.openxmlformats.org/spreadsheetml/2006/main" count="322" uniqueCount="185">
  <si>
    <t>Waste</t>
  </si>
  <si>
    <t>Value-Added</t>
  </si>
  <si>
    <t>Work Process:</t>
  </si>
  <si>
    <t>Date:</t>
  </si>
  <si>
    <t>Step No.</t>
  </si>
  <si>
    <t xml:space="preserve"> Confidence in eliminating waste (%)</t>
  </si>
  <si>
    <t>Waste Type (see Forms of Waste Table)</t>
  </si>
  <si>
    <t>EXAMPLE:  Print daily report</t>
  </si>
  <si>
    <t xml:space="preserve">What Is It </t>
  </si>
  <si>
    <t xml:space="preserve">Why It Is Used </t>
  </si>
  <si>
    <t>When it is used</t>
  </si>
  <si>
    <t>What is needed</t>
  </si>
  <si>
    <t>Team members input</t>
  </si>
  <si>
    <t>What is done</t>
  </si>
  <si>
    <t>Tips</t>
  </si>
  <si>
    <t>Evaluate the work process differently</t>
  </si>
  <si>
    <t>To identify the high impact improvement areas in the process</t>
  </si>
  <si>
    <t>Understand the amount of value and waste that exists is the work process</t>
  </si>
  <si>
    <t>Process step data</t>
  </si>
  <si>
    <t>Arriving</t>
  </si>
  <si>
    <t>Ticketing</t>
  </si>
  <si>
    <t>Boarding</t>
  </si>
  <si>
    <t>Fly</t>
  </si>
  <si>
    <t>De-Plane</t>
  </si>
  <si>
    <t>Leave Airport</t>
  </si>
  <si>
    <t>Moving, Stopping, Searching, More than needed</t>
  </si>
  <si>
    <t>Inspecting, Getting ready, things gone wrong</t>
  </si>
  <si>
    <t>Moving, Inspecting, Things gone wrong</t>
  </si>
  <si>
    <t>Moving, Things gone wrong</t>
  </si>
  <si>
    <t>Moving, Stopping, things gone wrong</t>
  </si>
  <si>
    <t>-If the team does not have actual process step times, stop and complete a process walk through/data collection</t>
  </si>
  <si>
    <t>-If there is wait time between steps add the wait time to the prior or post step times</t>
  </si>
  <si>
    <t>Call passengers to board, by zone</t>
  </si>
  <si>
    <t>Gather carry-ons</t>
  </si>
  <si>
    <t>Wait for zone boarding clearance</t>
  </si>
  <si>
    <t>Present ticket</t>
  </si>
  <si>
    <t>Scan ticket</t>
  </si>
  <si>
    <t>Find seat</t>
  </si>
  <si>
    <t>Store carry-ons</t>
  </si>
  <si>
    <t>Sit</t>
  </si>
  <si>
    <t>Buckle up</t>
  </si>
  <si>
    <t>Security training</t>
  </si>
  <si>
    <t>When prioritizing the areas of improvement in a process's value stream map</t>
  </si>
  <si>
    <t>When prioritizing the areas of improvement in a process's sub process map</t>
  </si>
  <si>
    <t>Wait for plane to be prepared</t>
  </si>
  <si>
    <t>Getting ready</t>
  </si>
  <si>
    <t>Getting ready, Searching, Inspection</t>
  </si>
  <si>
    <t>Moving, Stopping</t>
  </si>
  <si>
    <t>Searching, Getting ready</t>
  </si>
  <si>
    <t>Stopping</t>
  </si>
  <si>
    <t>More than needed</t>
  </si>
  <si>
    <t>Things gone wrong, Inspection</t>
  </si>
  <si>
    <t>Moving, Stopping, Inspecting, Getting ready, things gone wrong</t>
  </si>
  <si>
    <t>Receive clearance to depart</t>
  </si>
  <si>
    <t>Wait to board plane</t>
  </si>
  <si>
    <t xml:space="preserve">Wait for all passengers to get settled </t>
  </si>
  <si>
    <t>Moving, Stopping, Searching, Inspecting, things gone wrong, More than needed</t>
  </si>
  <si>
    <t>A method to evaluate the amount of value and waste that exists in a current work process</t>
  </si>
  <si>
    <t>Locate terminal and boarding gate</t>
  </si>
  <si>
    <t>Travel to gate</t>
  </si>
  <si>
    <t>Moving, Stopping, Searching</t>
  </si>
  <si>
    <t>Measure &amp; Data</t>
  </si>
  <si>
    <t>Expected Improvement Target</t>
  </si>
  <si>
    <t>Customer wait time</t>
  </si>
  <si>
    <t>Value Added</t>
  </si>
  <si>
    <t>CURRENT Cycle Time</t>
  </si>
  <si>
    <t>&lt; 10 mins</t>
  </si>
  <si>
    <t>10 - 30 mins</t>
  </si>
  <si>
    <t>&gt; 30 mins</t>
  </si>
  <si>
    <t>CURRENT Cost Reduction</t>
  </si>
  <si>
    <t>$50,000 - $200,000</t>
  </si>
  <si>
    <t>&lt; $50,000</t>
  </si>
  <si>
    <t>&gt; $200,000</t>
  </si>
  <si>
    <t>CURRENT Customer Satisfaction (Quality)</t>
  </si>
  <si>
    <t>Impact Level</t>
  </si>
  <si>
    <t>Impact on Improvement Goal</t>
  </si>
  <si>
    <t>Improvement Priority</t>
  </si>
  <si>
    <t>Inspecting, Getting ready</t>
  </si>
  <si>
    <t>cycle time</t>
  </si>
  <si>
    <t>Kaizen event</t>
  </si>
  <si>
    <t>Reduce wait time by 45%</t>
  </si>
  <si>
    <t>Value - Waste Analysis - Value Stream Map</t>
  </si>
  <si>
    <t>Impact Type Examples</t>
  </si>
  <si>
    <t>Value - Waste Analysis - Sub Process Map</t>
  </si>
  <si>
    <t>How to use the Value-Waste Analysis - Value Stream Map</t>
  </si>
  <si>
    <t>How to use the Value-Waste Analysis - Sub Process Map</t>
  </si>
  <si>
    <t xml:space="preserve">A method to evaluate the amount of value and waste in a value stream.  </t>
  </si>
  <si>
    <t>Completed value stream map</t>
  </si>
  <si>
    <t>Improvement goal</t>
  </si>
  <si>
    <t>Waste Evaluation</t>
  </si>
  <si>
    <t>Actions</t>
  </si>
  <si>
    <t>&lt; 5 negative surveys</t>
  </si>
  <si>
    <t>5-20 negative surveys</t>
  </si>
  <si>
    <t>&gt;20 negative surveys</t>
  </si>
  <si>
    <t>-Use improvement methods(s) that target the elimination of particular wastes (e.g., Searching = 5S, Things Gone Wrong = Cause &amp; Effect Analysis, Kaizen, &amp; Mistake Proofing, Getting Ready = Quick Change)</t>
  </si>
  <si>
    <t>Step / Activity</t>
  </si>
  <si>
    <r>
      <t xml:space="preserve">Waste </t>
    </r>
    <r>
      <rPr>
        <b/>
        <sz val="10"/>
        <rFont val="Arial"/>
        <family val="2"/>
      </rPr>
      <t>(See forms of waste table)</t>
    </r>
  </si>
  <si>
    <t xml:space="preserve">Frequency 
(# times completed per week) </t>
  </si>
  <si>
    <t>Improvement Approach</t>
  </si>
  <si>
    <t>Things Gone Wrong, More than Needed</t>
  </si>
  <si>
    <t>Impact</t>
  </si>
  <si>
    <t>Rate/hr.:</t>
  </si>
  <si>
    <t>Potential Reduction in Time mins./ wk.</t>
  </si>
  <si>
    <t>Potential Reduction in Cost / wk.</t>
  </si>
  <si>
    <t>Mapped out sub process</t>
  </si>
  <si>
    <t>Current Work Process Information</t>
  </si>
  <si>
    <t>-Complete the waste analysis as the detailed process step/task level</t>
  </si>
  <si>
    <t xml:space="preserve">Use process data &amp; observations in a Cause and Effect Analysis to understand the root of the issues. </t>
  </si>
  <si>
    <t>Work Process:  Airline Travel</t>
  </si>
  <si>
    <t>Work Process:  Airline Travel Step 3, Boarding Process</t>
  </si>
  <si>
    <r>
      <t xml:space="preserve">Impact Type </t>
    </r>
    <r>
      <rPr>
        <b/>
        <sz val="10"/>
        <rFont val="Arial"/>
        <family val="2"/>
      </rPr>
      <t>(see examples below)</t>
    </r>
  </si>
  <si>
    <t>CURRENT Other</t>
  </si>
  <si>
    <t>Value Added Ratio (VAR)    =</t>
  </si>
  <si>
    <t>Customer wait time; Time ranges from 3 - 30 mins</t>
  </si>
  <si>
    <t>Example</t>
  </si>
  <si>
    <t>Current Process Information</t>
  </si>
  <si>
    <t>Value Added Work Content Time (mins.)</t>
  </si>
  <si>
    <r>
      <t xml:space="preserve">Elapsed Time mins. </t>
    </r>
    <r>
      <rPr>
        <b/>
        <sz val="10"/>
        <rFont val="Arial"/>
        <family val="2"/>
      </rPr>
      <t>(including wait time between step)</t>
    </r>
  </si>
  <si>
    <t>-If the impact is not time or cost add another impact on your goal</t>
  </si>
  <si>
    <t>H</t>
  </si>
  <si>
    <t>Priority (High, Med, Low)</t>
  </si>
  <si>
    <t>M</t>
  </si>
  <si>
    <t>2.   Waste Evaluation:
-Record waste that occur in the process step, per process observations, data collection, and current understanding of the process (Column E)
-With the team's input assign a % of value &amp; waste that occurs within each step's time, use process observations, data collection, and current understanding of the process (Columns F &amp; G)
-With the team's input record the confidence in eliminating waste %  (Column H)</t>
  </si>
  <si>
    <t>3.  Impact on Improvement Goal:
-What current measure will show improvement as a result of improving the process step? Include relevant or applicable process data (Column I)
-Record the type of improvement desired (a few possible types:  cycle time reduction, cost decrease, customer satisfaction, quality, revenue increase) (Column J)
-Update the impact table for the type of improvement, see examples  
-Prioritize the step's impact on the goal using the impact table (Column K)</t>
  </si>
  <si>
    <t>4.  Action:
-Use Column L to determine the highest rated steps to focus improvement efforts (start with 1-3 improvement efforts)
-Identify the approach to improving the prioritized steps (Column M)
-Provide the improvement effort/team an improvement target to strive for (Column N)</t>
  </si>
  <si>
    <t>1.  Current Process Information
-Record the process steps (Column B)
-Determine the best known time work time for each step.  This time is ONLY the perceived value added time. (Column C)
-Record the total time that passes for this step (elapsed time).  Include wait or handoff time between steps.  (Column D)</t>
  </si>
  <si>
    <t>1.  Current work process information:
-Record the process steps (Column B)
-Determine the best known time work time for each step.  This time is ONLY the perceived value added time. (Column C)
-Record the total time that passes for this step (elapsed time).  Include wait or handoff time between steps.  (Column D)
-Record # of times the steps is completed each week (Column E)</t>
  </si>
  <si>
    <t>2.  Waste Evaluation
-Record waste that occur in the process step, per process observations, data collection, and current understanding of the process (Column F)
-With the team's input assign a % of value &amp; waste that occurs within each step's time, use process observations, data collection, and current understanding of the process (Columns G &amp; H)
-With the team's input record the confidence in eliminating waste %  (Column I)</t>
  </si>
  <si>
    <t>3.  Impact
-Record the best known labor rate for those performing the process (Cell K5)
-Use Columns J &amp; K to determine the steps with the greatest improvement opportunity</t>
  </si>
  <si>
    <t>4.  Improvement Actions
-Note the improvement priority by process step (Column L)
-Begin to capture team member project actions to improve (e.g. Joe to update the customer survey using a standardized work template, team to conduct a cause &amp; effect analysis to better understand why the waste exists) (Column M)</t>
  </si>
  <si>
    <t>Notify program supervisor</t>
  </si>
  <si>
    <t>Receive supr. Approval</t>
  </si>
  <si>
    <t>Supr did not approve</t>
  </si>
  <si>
    <t>Provider provide justification</t>
  </si>
  <si>
    <t>Receive sup approval</t>
  </si>
  <si>
    <t>Determine if  state term contract</t>
  </si>
  <si>
    <t>Business office provide quote assistance</t>
  </si>
  <si>
    <t>Obtain quotes</t>
  </si>
  <si>
    <t>Select 'best' quote</t>
  </si>
  <si>
    <t>Request quote</t>
  </si>
  <si>
    <t>Under $2500 - request 1 quote</t>
  </si>
  <si>
    <t>Over $2500 - request 2 quote</t>
  </si>
  <si>
    <t>Attach quotes to MFMP</t>
  </si>
  <si>
    <t>Determine budget code</t>
  </si>
  <si>
    <t>Enter budget code</t>
  </si>
  <si>
    <t xml:space="preserve">Submit MFMP </t>
  </si>
  <si>
    <t xml:space="preserve">Supr denies  - return to re-valuate need </t>
  </si>
  <si>
    <t>Auto email to supr</t>
  </si>
  <si>
    <t xml:space="preserve">Supr approves </t>
  </si>
  <si>
    <t>Delegation process (change in delegation, wait time, increased approval errors)</t>
  </si>
  <si>
    <t>BO fixes requisition</t>
  </si>
  <si>
    <t>Auto email to BO</t>
  </si>
  <si>
    <t>BO reviews  (budget, commodity, object codes)</t>
  </si>
  <si>
    <t>Approve req &amp; place order</t>
  </si>
  <si>
    <t>Return req to program rep</t>
  </si>
  <si>
    <t>waiting</t>
  </si>
  <si>
    <t>waiting, searching</t>
  </si>
  <si>
    <t>Enter description, comm code, object code, justification into MFMP; requisition # auto created</t>
  </si>
  <si>
    <t>Business office provide code assistance</t>
  </si>
  <si>
    <t>Supr receives requisition</t>
  </si>
  <si>
    <t>Send req. to Tallahassee</t>
  </si>
  <si>
    <t>Program rep identifies need</t>
  </si>
  <si>
    <t>If state term contract - request 1 quote</t>
  </si>
  <si>
    <t>Work Content Time (mins.)</t>
  </si>
  <si>
    <t>Approve</t>
  </si>
  <si>
    <t>Quotes</t>
  </si>
  <si>
    <t>Submit Requisition</t>
  </si>
  <si>
    <t>Work Process:  Seminole County HD Purchasing Process (one item on PO)</t>
  </si>
  <si>
    <t xml:space="preserve">Identify/Clarify item need </t>
  </si>
  <si>
    <t>MFMP Approve</t>
  </si>
  <si>
    <t>stopping/searching/movement/ready</t>
  </si>
  <si>
    <t>stopping/inspecting/not needed</t>
  </si>
  <si>
    <t>stopping/moving</t>
  </si>
  <si>
    <t>searching/getting ready/stopping</t>
  </si>
  <si>
    <t>inspecting/more then needed/things gone wrong/stopping</t>
  </si>
  <si>
    <t>high</t>
  </si>
  <si>
    <t>low</t>
  </si>
  <si>
    <t>med</t>
  </si>
  <si>
    <t>Before</t>
  </si>
  <si>
    <t>After</t>
  </si>
  <si>
    <t>Total</t>
  </si>
  <si>
    <t>% Potential Improvement</t>
  </si>
  <si>
    <r>
      <t xml:space="preserve">Elapsed Time mins. </t>
    </r>
    <r>
      <rPr>
        <sz val="10"/>
        <rFont val="Arial"/>
        <family val="2"/>
      </rPr>
      <t>(including wait time between step)</t>
    </r>
  </si>
  <si>
    <t>CURRENT STATE</t>
  </si>
  <si>
    <t>FUTURE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</si>
</sst>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;[Red]0.0"/>
    <numFmt numFmtId="165" formatCode="_(&quot;$&quot;* #,##0_);_(&quot;$&quot;* \(#,##0\);_(&quot;$&quot;* &quot;-&quot;??_);_(@_)"/>
    <numFmt numFmtId="166" formatCode="_(* #,##0_);_(* \(#,##0\);_(* &quot;-&quot;??_);_(@_)"/>
  </numFmts>
  <fonts count="22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96">
    <xf numFmtId="0" fontId="0" fillId="0" borderId="0" xfId="0"/>
    <xf numFmtId="0" fontId="7" fillId="0" borderId="0" xfId="0" applyFo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quotePrefix="1" applyFont="1" applyFill="1" applyBorder="1" applyAlignment="1">
      <alignment wrapText="1"/>
    </xf>
    <xf numFmtId="0" fontId="7" fillId="0" borderId="0" xfId="0" quotePrefix="1" applyFont="1" applyFill="1" applyBorder="1"/>
    <xf numFmtId="0" fontId="7" fillId="0" borderId="0" xfId="0" quotePrefix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7" fillId="0" borderId="0" xfId="1" applyFont="1"/>
    <xf numFmtId="9" fontId="10" fillId="0" borderId="2" xfId="1" applyNumberFormat="1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13" fillId="0" borderId="0" xfId="0" applyFont="1"/>
    <xf numFmtId="0" fontId="5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vertical="center" wrapText="1"/>
      <protection locked="0"/>
    </xf>
    <xf numFmtId="9" fontId="7" fillId="0" borderId="5" xfId="1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 applyProtection="1">
      <alignment vertical="center" wrapText="1"/>
      <protection locked="0"/>
    </xf>
    <xf numFmtId="9" fontId="7" fillId="0" borderId="14" xfId="1" applyNumberFormat="1" applyFont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wrapText="1"/>
    </xf>
    <xf numFmtId="0" fontId="7" fillId="0" borderId="14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Fill="1" applyBorder="1" applyAlignment="1">
      <alignment horizontal="left"/>
    </xf>
    <xf numFmtId="0" fontId="3" fillId="0" borderId="0" xfId="1" applyFont="1" applyBorder="1" applyAlignment="1">
      <alignment horizontal="right"/>
    </xf>
    <xf numFmtId="9" fontId="3" fillId="0" borderId="0" xfId="1" applyNumberFormat="1" applyFont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 applyProtection="1">
      <alignment vertical="center" wrapText="1"/>
      <protection locked="0"/>
    </xf>
    <xf numFmtId="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6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vertical="center" wrapText="1"/>
      <protection locked="0"/>
    </xf>
    <xf numFmtId="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9" fontId="7" fillId="0" borderId="9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4" xfId="0" applyFont="1" applyBorder="1"/>
    <xf numFmtId="0" fontId="5" fillId="0" borderId="11" xfId="1" applyFont="1" applyBorder="1" applyAlignment="1">
      <alignment horizontal="center" vertical="center"/>
    </xf>
    <xf numFmtId="0" fontId="5" fillId="2" borderId="5" xfId="1" applyFont="1" applyFill="1" applyBorder="1" applyAlignment="1" applyProtection="1">
      <alignment vertical="center" wrapText="1"/>
      <protection locked="0"/>
    </xf>
    <xf numFmtId="9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1" applyNumberFormat="1" applyFont="1" applyBorder="1" applyAlignment="1" applyProtection="1">
      <alignment horizontal="center" vertical="center"/>
      <protection locked="0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>
      <alignment horizontal="left" wrapText="1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Border="1" applyAlignment="1">
      <alignment horizontal="center" vertical="center" wrapText="1"/>
    </xf>
    <xf numFmtId="9" fontId="7" fillId="6" borderId="5" xfId="1" applyNumberFormat="1" applyFont="1" applyFill="1" applyBorder="1" applyAlignment="1" applyProtection="1">
      <alignment horizontal="center" vertical="center" wrapText="1"/>
      <protection locked="0"/>
    </xf>
    <xf numFmtId="9" fontId="7" fillId="6" borderId="14" xfId="1" applyNumberFormat="1" applyFont="1" applyFill="1" applyBorder="1" applyAlignment="1" applyProtection="1">
      <alignment horizontal="center" vertical="center" wrapText="1"/>
      <protection locked="0"/>
    </xf>
    <xf numFmtId="2" fontId="7" fillId="6" borderId="5" xfId="0" applyNumberFormat="1" applyFont="1" applyFill="1" applyBorder="1" applyAlignment="1">
      <alignment horizontal="center" vertical="center"/>
    </xf>
    <xf numFmtId="2" fontId="7" fillId="6" borderId="14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65" fontId="7" fillId="6" borderId="5" xfId="2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9" fontId="7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vertical="center" wrapText="1"/>
      <protection locked="0"/>
    </xf>
    <xf numFmtId="165" fontId="7" fillId="5" borderId="5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19" fillId="4" borderId="5" xfId="0" applyFont="1" applyFill="1" applyBorder="1" applyAlignment="1">
      <alignment horizontal="center" vertical="center" wrapText="1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44" fontId="7" fillId="0" borderId="5" xfId="2" applyFont="1" applyBorder="1"/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 applyProtection="1">
      <alignment vertical="center" wrapText="1"/>
      <protection locked="0"/>
    </xf>
    <xf numFmtId="0" fontId="7" fillId="0" borderId="31" xfId="0" applyFont="1" applyFill="1" applyBorder="1" applyAlignment="1">
      <alignment horizontal="center" vertical="center"/>
    </xf>
    <xf numFmtId="9" fontId="7" fillId="3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>
      <alignment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2" fontId="7" fillId="4" borderId="31" xfId="0" applyNumberFormat="1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 wrapText="1"/>
    </xf>
    <xf numFmtId="9" fontId="7" fillId="6" borderId="9" xfId="1" applyNumberFormat="1" applyFont="1" applyFill="1" applyBorder="1" applyAlignment="1" applyProtection="1">
      <alignment horizontal="center" vertical="center" wrapText="1"/>
      <protection locked="0"/>
    </xf>
    <xf numFmtId="2" fontId="7" fillId="6" borderId="9" xfId="0" applyNumberFormat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right" vertical="center" wrapText="1"/>
    </xf>
    <xf numFmtId="6" fontId="5" fillId="2" borderId="5" xfId="1" applyNumberFormat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165" fontId="7" fillId="6" borderId="14" xfId="2" applyNumberFormat="1" applyFont="1" applyFill="1" applyBorder="1" applyAlignment="1">
      <alignment horizontal="center" vertical="center"/>
    </xf>
    <xf numFmtId="165" fontId="7" fillId="0" borderId="14" xfId="2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 wrapText="1"/>
    </xf>
    <xf numFmtId="0" fontId="7" fillId="0" borderId="5" xfId="1" applyFont="1" applyBorder="1" applyAlignment="1" applyProtection="1">
      <alignment horizontal="left" vertical="center" wrapText="1" indent="1"/>
      <protection locked="0"/>
    </xf>
    <xf numFmtId="0" fontId="7" fillId="0" borderId="34" xfId="1" applyFont="1" applyFill="1" applyBorder="1" applyAlignment="1" applyProtection="1">
      <alignment vertical="center" wrapText="1"/>
      <protection locked="0"/>
    </xf>
    <xf numFmtId="0" fontId="7" fillId="0" borderId="31" xfId="1" applyFont="1" applyBorder="1" applyAlignment="1" applyProtection="1">
      <alignment vertical="center" wrapText="1"/>
      <protection locked="0"/>
    </xf>
    <xf numFmtId="9" fontId="7" fillId="0" borderId="31" xfId="1" applyNumberFormat="1" applyFont="1" applyBorder="1" applyAlignment="1" applyProtection="1">
      <alignment horizontal="center" vertical="center" wrapText="1"/>
      <protection locked="0"/>
    </xf>
    <xf numFmtId="9" fontId="7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>
      <alignment horizontal="center" vertical="center"/>
    </xf>
    <xf numFmtId="165" fontId="7" fillId="6" borderId="31" xfId="2" applyNumberFormat="1" applyFont="1" applyFill="1" applyBorder="1" applyAlignment="1">
      <alignment horizontal="center" vertical="center"/>
    </xf>
    <xf numFmtId="165" fontId="7" fillId="0" borderId="31" xfId="2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1" xfId="1" applyFont="1" applyBorder="1" applyAlignment="1" applyProtection="1">
      <alignment horizontal="left" vertical="center" wrapText="1" indent="1"/>
      <protection locked="0"/>
    </xf>
    <xf numFmtId="9" fontId="7" fillId="0" borderId="5" xfId="1" applyNumberFormat="1" applyFont="1" applyBorder="1" applyAlignment="1" applyProtection="1">
      <alignment vertical="center" wrapText="1"/>
      <protection locked="0"/>
    </xf>
    <xf numFmtId="0" fontId="21" fillId="0" borderId="11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7" fillId="0" borderId="11" xfId="1" applyFont="1" applyBorder="1" applyAlignment="1" applyProtection="1">
      <alignment horizontal="center" vertical="center" wrapText="1"/>
      <protection locked="0"/>
    </xf>
    <xf numFmtId="166" fontId="7" fillId="0" borderId="5" xfId="3" applyNumberFormat="1" applyFont="1" applyBorder="1" applyAlignment="1" applyProtection="1">
      <alignment horizontal="center" vertical="center" wrapText="1"/>
      <protection locked="0"/>
    </xf>
    <xf numFmtId="166" fontId="2" fillId="0" borderId="5" xfId="3" applyNumberFormat="1" applyFont="1" applyBorder="1" applyAlignment="1">
      <alignment horizontal="center"/>
    </xf>
    <xf numFmtId="166" fontId="2" fillId="0" borderId="12" xfId="3" applyNumberFormat="1" applyFont="1" applyBorder="1" applyAlignment="1">
      <alignment horizontal="center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166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166" fontId="7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center"/>
    </xf>
    <xf numFmtId="9" fontId="2" fillId="0" borderId="14" xfId="4" applyFont="1" applyBorder="1" applyAlignment="1">
      <alignment horizontal="center"/>
    </xf>
    <xf numFmtId="9" fontId="2" fillId="0" borderId="15" xfId="4" applyFont="1" applyBorder="1" applyAlignment="1">
      <alignment horizontal="center"/>
    </xf>
    <xf numFmtId="0" fontId="5" fillId="2" borderId="35" xfId="1" applyFont="1" applyFill="1" applyBorder="1" applyAlignment="1">
      <alignment vertical="center" textRotation="90"/>
    </xf>
    <xf numFmtId="0" fontId="11" fillId="0" borderId="21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5" fillId="0" borderId="32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/>
    </xf>
    <xf numFmtId="164" fontId="10" fillId="0" borderId="29" xfId="1" applyNumberFormat="1" applyFont="1" applyFill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2" fillId="3" borderId="17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18" xfId="1" applyFont="1" applyFill="1" applyBorder="1" applyAlignment="1">
      <alignment horizontal="center" vertical="center" wrapText="1"/>
    </xf>
    <xf numFmtId="0" fontId="15" fillId="4" borderId="17" xfId="1" applyFont="1" applyFill="1" applyBorder="1" applyAlignment="1">
      <alignment horizontal="center" vertical="center" wrapText="1"/>
    </xf>
    <xf numFmtId="0" fontId="15" fillId="4" borderId="7" xfId="1" applyFont="1" applyFill="1" applyBorder="1" applyAlignment="1">
      <alignment horizontal="center" vertical="center" wrapText="1"/>
    </xf>
    <xf numFmtId="0" fontId="15" fillId="4" borderId="19" xfId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right" vertical="center"/>
    </xf>
    <xf numFmtId="164" fontId="10" fillId="0" borderId="2" xfId="1" applyNumberFormat="1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/>
    </xf>
    <xf numFmtId="0" fontId="5" fillId="7" borderId="30" xfId="1" applyFont="1" applyFill="1" applyBorder="1" applyAlignment="1">
      <alignment horizontal="center" vertical="center" textRotation="90"/>
    </xf>
    <xf numFmtId="0" fontId="5" fillId="7" borderId="35" xfId="1" applyFont="1" applyFill="1" applyBorder="1" applyAlignment="1">
      <alignment horizontal="center" vertical="center" textRotation="90"/>
    </xf>
    <xf numFmtId="0" fontId="5" fillId="7" borderId="36" xfId="1" applyFont="1" applyFill="1" applyBorder="1" applyAlignment="1">
      <alignment horizontal="center" vertical="center" textRotation="90"/>
    </xf>
  </cellXfs>
  <cellStyles count="5">
    <cellStyle name="Comma" xfId="3" builtinId="3"/>
    <cellStyle name="Currency" xfId="2" builtinId="4"/>
    <cellStyle name="Normal" xfId="0" builtinId="0"/>
    <cellStyle name="Normal_Sheet1" xfId="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40206</xdr:colOff>
      <xdr:row>1</xdr:row>
      <xdr:rowOff>9546</xdr:rowOff>
    </xdr:from>
    <xdr:to>
      <xdr:col>2</xdr:col>
      <xdr:colOff>17478</xdr:colOff>
      <xdr:row>20</xdr:row>
      <xdr:rowOff>1036169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5298" y="236748"/>
          <a:ext cx="5491286" cy="815726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4029075</xdr:colOff>
      <xdr:row>20</xdr:row>
      <xdr:rowOff>943074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33350"/>
          <a:ext cx="3981450" cy="561032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4"/>
  <sheetViews>
    <sheetView zoomScale="85" zoomScaleNormal="100" workbookViewId="0"/>
  </sheetViews>
  <sheetFormatPr defaultRowHeight="12.75" x14ac:dyDescent="0.2"/>
  <cols>
    <col min="1" max="1" width="10.42578125" customWidth="1"/>
    <col min="2" max="4" width="13.85546875" customWidth="1"/>
    <col min="5" max="5" width="16.5703125" customWidth="1"/>
    <col min="6" max="6" width="11" bestFit="1" customWidth="1"/>
    <col min="8" max="8" width="15.5703125" customWidth="1"/>
    <col min="9" max="9" width="19" customWidth="1"/>
    <col min="10" max="10" width="13.140625" customWidth="1"/>
    <col min="12" max="12" width="16.7109375" customWidth="1"/>
    <col min="13" max="13" width="20.140625" customWidth="1"/>
    <col min="14" max="14" width="25.5703125" customWidth="1"/>
  </cols>
  <sheetData>
    <row r="1" spans="1:14" ht="23.25" x14ac:dyDescent="0.35">
      <c r="A1" s="17" t="s">
        <v>81</v>
      </c>
    </row>
    <row r="2" spans="1:14" s="57" customFormat="1" ht="19.5" customHeight="1" x14ac:dyDescent="0.3">
      <c r="A2" s="171" t="s">
        <v>2</v>
      </c>
      <c r="B2" s="171"/>
      <c r="C2" s="171"/>
      <c r="D2" s="171"/>
      <c r="E2" s="171"/>
      <c r="F2" s="171"/>
      <c r="G2" s="171"/>
      <c r="L2" s="58" t="s">
        <v>3</v>
      </c>
      <c r="M2" s="58"/>
      <c r="N2" s="58"/>
    </row>
    <row r="3" spans="1:14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thickBot="1" x14ac:dyDescent="0.3">
      <c r="A4" s="162" t="s">
        <v>115</v>
      </c>
      <c r="B4" s="163"/>
      <c r="C4" s="163"/>
      <c r="D4" s="164"/>
      <c r="E4" s="172" t="s">
        <v>89</v>
      </c>
      <c r="F4" s="173"/>
      <c r="G4" s="173"/>
      <c r="H4" s="174"/>
      <c r="I4" s="178" t="s">
        <v>75</v>
      </c>
      <c r="J4" s="178"/>
      <c r="K4" s="178"/>
      <c r="L4" s="175" t="s">
        <v>90</v>
      </c>
      <c r="M4" s="176"/>
      <c r="N4" s="177"/>
    </row>
    <row r="5" spans="1:14" ht="94.5" customHeight="1" x14ac:dyDescent="0.2">
      <c r="A5" s="96" t="s">
        <v>4</v>
      </c>
      <c r="B5" s="97" t="s">
        <v>95</v>
      </c>
      <c r="C5" s="23" t="s">
        <v>116</v>
      </c>
      <c r="D5" s="23" t="s">
        <v>117</v>
      </c>
      <c r="E5" s="24" t="s">
        <v>96</v>
      </c>
      <c r="F5" s="25" t="s">
        <v>0</v>
      </c>
      <c r="G5" s="25" t="s">
        <v>64</v>
      </c>
      <c r="H5" s="25" t="s">
        <v>5</v>
      </c>
      <c r="I5" s="26" t="s">
        <v>61</v>
      </c>
      <c r="J5" s="26" t="s">
        <v>110</v>
      </c>
      <c r="K5" s="26" t="s">
        <v>74</v>
      </c>
      <c r="L5" s="27" t="s">
        <v>76</v>
      </c>
      <c r="M5" s="27" t="s">
        <v>98</v>
      </c>
      <c r="N5" s="28" t="s">
        <v>62</v>
      </c>
    </row>
    <row r="6" spans="1:14" ht="60" x14ac:dyDescent="0.2">
      <c r="A6" s="59" t="s">
        <v>114</v>
      </c>
      <c r="B6" s="94" t="s">
        <v>20</v>
      </c>
      <c r="C6" s="32">
        <v>2</v>
      </c>
      <c r="D6" s="32">
        <v>45</v>
      </c>
      <c r="E6" s="93" t="s">
        <v>77</v>
      </c>
      <c r="F6" s="93">
        <f>5/45</f>
        <v>0.1111111111111111</v>
      </c>
      <c r="G6" s="93">
        <f>1-F6</f>
        <v>0.88888888888888884</v>
      </c>
      <c r="H6" s="93">
        <v>0.8</v>
      </c>
      <c r="I6" s="87" t="s">
        <v>113</v>
      </c>
      <c r="J6" s="88" t="s">
        <v>78</v>
      </c>
      <c r="K6" s="89">
        <v>3</v>
      </c>
      <c r="L6" s="90">
        <f>K6*H6*F6</f>
        <v>0.26666666666666672</v>
      </c>
      <c r="M6" s="91" t="s">
        <v>79</v>
      </c>
      <c r="N6" s="92" t="s">
        <v>80</v>
      </c>
    </row>
    <row r="7" spans="1:14" ht="39.950000000000003" customHeight="1" x14ac:dyDescent="0.2">
      <c r="A7" s="29">
        <v>1</v>
      </c>
      <c r="B7" s="30"/>
      <c r="C7" s="30"/>
      <c r="D7" s="30"/>
      <c r="E7" s="31"/>
      <c r="F7" s="31"/>
      <c r="G7" s="81">
        <f t="shared" ref="G7:G15" si="0">1-F7</f>
        <v>1</v>
      </c>
      <c r="H7" s="31"/>
      <c r="I7" s="37"/>
      <c r="J7" s="70"/>
      <c r="K7" s="32"/>
      <c r="L7" s="83">
        <f t="shared" ref="L7:L15" si="1">K7*H7*F7</f>
        <v>0</v>
      </c>
      <c r="M7" s="38"/>
      <c r="N7" s="72"/>
    </row>
    <row r="8" spans="1:14" ht="39.950000000000003" customHeight="1" x14ac:dyDescent="0.2">
      <c r="A8" s="29">
        <v>2</v>
      </c>
      <c r="B8" s="30"/>
      <c r="C8" s="30"/>
      <c r="D8" s="30"/>
      <c r="E8" s="31"/>
      <c r="F8" s="31"/>
      <c r="G8" s="81">
        <f t="shared" si="0"/>
        <v>1</v>
      </c>
      <c r="H8" s="31"/>
      <c r="I8" s="37"/>
      <c r="J8" s="70"/>
      <c r="K8" s="32"/>
      <c r="L8" s="83">
        <f t="shared" si="1"/>
        <v>0</v>
      </c>
      <c r="M8" s="38"/>
      <c r="N8" s="72"/>
    </row>
    <row r="9" spans="1:14" ht="39.950000000000003" customHeight="1" x14ac:dyDescent="0.2">
      <c r="A9" s="29">
        <v>3</v>
      </c>
      <c r="B9" s="30"/>
      <c r="C9" s="30"/>
      <c r="D9" s="30"/>
      <c r="E9" s="31"/>
      <c r="F9" s="31"/>
      <c r="G9" s="81">
        <f t="shared" si="0"/>
        <v>1</v>
      </c>
      <c r="H9" s="31"/>
      <c r="I9" s="37"/>
      <c r="J9" s="70"/>
      <c r="K9" s="32"/>
      <c r="L9" s="83">
        <f t="shared" si="1"/>
        <v>0</v>
      </c>
      <c r="M9" s="38"/>
      <c r="N9" s="72"/>
    </row>
    <row r="10" spans="1:14" ht="39.950000000000003" customHeight="1" x14ac:dyDescent="0.2">
      <c r="A10" s="29">
        <v>4</v>
      </c>
      <c r="B10" s="30"/>
      <c r="C10" s="30"/>
      <c r="D10" s="30"/>
      <c r="E10" s="31"/>
      <c r="F10" s="31"/>
      <c r="G10" s="81">
        <f t="shared" si="0"/>
        <v>1</v>
      </c>
      <c r="H10" s="31"/>
      <c r="I10" s="37"/>
      <c r="J10" s="70"/>
      <c r="K10" s="32"/>
      <c r="L10" s="83">
        <f t="shared" si="1"/>
        <v>0</v>
      </c>
      <c r="M10" s="38"/>
      <c r="N10" s="72"/>
    </row>
    <row r="11" spans="1:14" ht="39.950000000000003" customHeight="1" x14ac:dyDescent="0.2">
      <c r="A11" s="29">
        <v>5</v>
      </c>
      <c r="B11" s="30"/>
      <c r="C11" s="30"/>
      <c r="D11" s="30"/>
      <c r="E11" s="31"/>
      <c r="F11" s="31"/>
      <c r="G11" s="81">
        <f t="shared" si="0"/>
        <v>1</v>
      </c>
      <c r="H11" s="31"/>
      <c r="I11" s="37"/>
      <c r="J11" s="70"/>
      <c r="K11" s="32"/>
      <c r="L11" s="83">
        <f t="shared" si="1"/>
        <v>0</v>
      </c>
      <c r="M11" s="38"/>
      <c r="N11" s="72"/>
    </row>
    <row r="12" spans="1:14" ht="39.950000000000003" customHeight="1" x14ac:dyDescent="0.2">
      <c r="A12" s="29">
        <v>6</v>
      </c>
      <c r="B12" s="30"/>
      <c r="C12" s="30"/>
      <c r="D12" s="30"/>
      <c r="E12" s="31"/>
      <c r="F12" s="31"/>
      <c r="G12" s="81">
        <f t="shared" si="0"/>
        <v>1</v>
      </c>
      <c r="H12" s="31"/>
      <c r="I12" s="37"/>
      <c r="J12" s="70"/>
      <c r="K12" s="32"/>
      <c r="L12" s="83">
        <f t="shared" si="1"/>
        <v>0</v>
      </c>
      <c r="M12" s="38"/>
      <c r="N12" s="72"/>
    </row>
    <row r="13" spans="1:14" ht="39.950000000000003" customHeight="1" x14ac:dyDescent="0.2">
      <c r="A13" s="29">
        <v>7</v>
      </c>
      <c r="B13" s="30"/>
      <c r="C13" s="30"/>
      <c r="D13" s="30"/>
      <c r="E13" s="31"/>
      <c r="F13" s="31"/>
      <c r="G13" s="81">
        <f t="shared" si="0"/>
        <v>1</v>
      </c>
      <c r="H13" s="31"/>
      <c r="I13" s="37"/>
      <c r="J13" s="70"/>
      <c r="K13" s="32"/>
      <c r="L13" s="83">
        <f t="shared" si="1"/>
        <v>0</v>
      </c>
      <c r="M13" s="38"/>
      <c r="N13" s="72"/>
    </row>
    <row r="14" spans="1:14" ht="39.950000000000003" customHeight="1" x14ac:dyDescent="0.2">
      <c r="A14" s="29">
        <v>8</v>
      </c>
      <c r="B14" s="30"/>
      <c r="C14" s="30"/>
      <c r="D14" s="30"/>
      <c r="E14" s="31"/>
      <c r="F14" s="31"/>
      <c r="G14" s="81">
        <f t="shared" si="0"/>
        <v>1</v>
      </c>
      <c r="H14" s="31"/>
      <c r="I14" s="37"/>
      <c r="J14" s="70"/>
      <c r="K14" s="32"/>
      <c r="L14" s="83">
        <f t="shared" si="1"/>
        <v>0</v>
      </c>
      <c r="M14" s="38"/>
      <c r="N14" s="72"/>
    </row>
    <row r="15" spans="1:14" ht="39.950000000000003" customHeight="1" thickBot="1" x14ac:dyDescent="0.25">
      <c r="A15" s="33">
        <v>9</v>
      </c>
      <c r="B15" s="34"/>
      <c r="C15" s="34"/>
      <c r="D15" s="34"/>
      <c r="E15" s="35"/>
      <c r="F15" s="31"/>
      <c r="G15" s="82">
        <f t="shared" si="0"/>
        <v>1</v>
      </c>
      <c r="H15" s="35"/>
      <c r="I15" s="40"/>
      <c r="J15" s="71"/>
      <c r="K15" s="36"/>
      <c r="L15" s="84">
        <f t="shared" si="1"/>
        <v>0</v>
      </c>
      <c r="M15" s="41"/>
      <c r="N15" s="73"/>
    </row>
    <row r="16" spans="1:14" ht="17.25" thickTop="1" thickBot="1" x14ac:dyDescent="0.25">
      <c r="A16" s="15"/>
      <c r="B16" s="15"/>
      <c r="C16" s="46">
        <f>SUM(C7:C15)</f>
        <v>0</v>
      </c>
      <c r="D16" s="46">
        <f>SUM(D7:D15)</f>
        <v>0</v>
      </c>
      <c r="E16" s="15"/>
      <c r="H16" s="15"/>
      <c r="I16" s="15"/>
      <c r="J16" s="15"/>
      <c r="K16" s="15"/>
      <c r="L16" s="15"/>
      <c r="M16" s="15"/>
      <c r="N16" s="15"/>
    </row>
    <row r="17" spans="1:14" ht="17.25" thickTop="1" thickBot="1" x14ac:dyDescent="0.3">
      <c r="A17" s="165" t="s">
        <v>112</v>
      </c>
      <c r="B17" s="166"/>
      <c r="C17" s="167"/>
      <c r="D17" s="13" t="e">
        <f>C16/(C16+D16)</f>
        <v>#DIV/0!</v>
      </c>
      <c r="H17" s="15"/>
      <c r="I17" s="15"/>
      <c r="J17" s="15"/>
      <c r="K17" s="15"/>
      <c r="L17" s="15"/>
      <c r="M17" s="15"/>
      <c r="N17" s="15"/>
    </row>
    <row r="18" spans="1:14" ht="13.5" thickTop="1" x14ac:dyDescent="0.2">
      <c r="A18" s="15"/>
      <c r="B18" s="15"/>
      <c r="C18" s="15"/>
      <c r="D18" s="15"/>
      <c r="E18" s="15"/>
      <c r="F18" s="44"/>
      <c r="G18" s="45"/>
      <c r="H18" s="15"/>
      <c r="I18" s="15"/>
      <c r="J18" s="15"/>
      <c r="K18" s="15"/>
      <c r="L18" s="15"/>
      <c r="M18" s="15"/>
      <c r="N18" s="15"/>
    </row>
    <row r="19" spans="1:14" s="20" customFormat="1" ht="18.75" thickBot="1" x14ac:dyDescent="0.3">
      <c r="A19" s="42" t="s">
        <v>82</v>
      </c>
      <c r="B19"/>
      <c r="C19"/>
      <c r="D19"/>
      <c r="E19"/>
      <c r="F19"/>
      <c r="G19" s="19"/>
      <c r="I19" s="19"/>
      <c r="J19" s="19"/>
      <c r="K19" s="19"/>
      <c r="L19" s="19"/>
      <c r="M19" s="19"/>
      <c r="N19" s="19"/>
    </row>
    <row r="20" spans="1:14" x14ac:dyDescent="0.2">
      <c r="A20" s="168" t="s">
        <v>65</v>
      </c>
      <c r="B20" s="169"/>
      <c r="C20" s="169"/>
      <c r="D20" s="169"/>
      <c r="E20" s="169"/>
      <c r="F20" s="170"/>
      <c r="G20" s="15"/>
      <c r="H20" s="153" t="s">
        <v>73</v>
      </c>
      <c r="I20" s="154"/>
      <c r="J20" s="154"/>
      <c r="K20" s="155"/>
      <c r="L20" s="15"/>
      <c r="M20" s="15"/>
      <c r="N20" s="15"/>
    </row>
    <row r="21" spans="1:14" x14ac:dyDescent="0.2">
      <c r="A21" s="21">
        <v>1</v>
      </c>
      <c r="B21" s="156" t="s">
        <v>66</v>
      </c>
      <c r="C21" s="157"/>
      <c r="D21" s="157"/>
      <c r="E21" s="157"/>
      <c r="F21" s="158"/>
      <c r="G21" s="15"/>
      <c r="H21" s="21">
        <v>1</v>
      </c>
      <c r="I21" s="156" t="s">
        <v>93</v>
      </c>
      <c r="J21" s="157"/>
      <c r="K21" s="158"/>
      <c r="L21" s="15"/>
      <c r="M21" s="15"/>
      <c r="N21" s="15"/>
    </row>
    <row r="22" spans="1:14" x14ac:dyDescent="0.2">
      <c r="A22" s="21">
        <v>3</v>
      </c>
      <c r="B22" s="156" t="s">
        <v>67</v>
      </c>
      <c r="C22" s="157"/>
      <c r="D22" s="157"/>
      <c r="E22" s="157"/>
      <c r="F22" s="158"/>
      <c r="G22" s="15"/>
      <c r="H22" s="21">
        <v>3</v>
      </c>
      <c r="I22" s="156" t="s">
        <v>92</v>
      </c>
      <c r="J22" s="157"/>
      <c r="K22" s="158"/>
      <c r="L22" s="15"/>
      <c r="M22" s="15"/>
      <c r="N22" s="15"/>
    </row>
    <row r="23" spans="1:14" ht="13.5" thickBot="1" x14ac:dyDescent="0.25">
      <c r="A23" s="22">
        <v>5</v>
      </c>
      <c r="B23" s="159" t="s">
        <v>68</v>
      </c>
      <c r="C23" s="160"/>
      <c r="D23" s="160"/>
      <c r="E23" s="160"/>
      <c r="F23" s="161"/>
      <c r="G23" s="15"/>
      <c r="H23" s="22">
        <v>5</v>
      </c>
      <c r="I23" s="159" t="s">
        <v>91</v>
      </c>
      <c r="J23" s="160"/>
      <c r="K23" s="161"/>
      <c r="L23" s="15"/>
      <c r="M23" s="15"/>
      <c r="N23" s="15"/>
    </row>
    <row r="24" spans="1:14" ht="13.5" thickBot="1" x14ac:dyDescent="0.25"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168" t="s">
        <v>69</v>
      </c>
      <c r="B25" s="169"/>
      <c r="C25" s="169"/>
      <c r="D25" s="169"/>
      <c r="E25" s="169"/>
      <c r="F25" s="170"/>
      <c r="G25" s="15"/>
      <c r="H25" s="153" t="s">
        <v>111</v>
      </c>
      <c r="I25" s="154"/>
      <c r="J25" s="154"/>
      <c r="K25" s="155"/>
      <c r="L25" s="15"/>
      <c r="M25" s="15"/>
      <c r="N25" s="15"/>
    </row>
    <row r="26" spans="1:14" x14ac:dyDescent="0.2">
      <c r="A26" s="21">
        <v>1</v>
      </c>
      <c r="B26" s="156" t="s">
        <v>71</v>
      </c>
      <c r="C26" s="157"/>
      <c r="D26" s="157"/>
      <c r="E26" s="157"/>
      <c r="F26" s="158"/>
      <c r="G26" s="15"/>
      <c r="H26" s="21">
        <v>1</v>
      </c>
      <c r="I26" s="156"/>
      <c r="J26" s="157"/>
      <c r="K26" s="158"/>
      <c r="L26" s="15"/>
      <c r="M26" s="15"/>
      <c r="N26" s="15"/>
    </row>
    <row r="27" spans="1:14" x14ac:dyDescent="0.2">
      <c r="A27" s="21">
        <v>3</v>
      </c>
      <c r="B27" s="156" t="s">
        <v>70</v>
      </c>
      <c r="C27" s="157"/>
      <c r="D27" s="157"/>
      <c r="E27" s="157"/>
      <c r="F27" s="158"/>
      <c r="G27" s="15"/>
      <c r="H27" s="21">
        <v>3</v>
      </c>
      <c r="I27" s="156"/>
      <c r="J27" s="157"/>
      <c r="K27" s="158"/>
      <c r="L27" s="15"/>
      <c r="M27" s="15"/>
      <c r="N27" s="15"/>
    </row>
    <row r="28" spans="1:14" ht="13.5" thickBot="1" x14ac:dyDescent="0.25">
      <c r="A28" s="22">
        <v>5</v>
      </c>
      <c r="B28" s="159" t="s">
        <v>72</v>
      </c>
      <c r="C28" s="160"/>
      <c r="D28" s="160"/>
      <c r="E28" s="160"/>
      <c r="F28" s="161"/>
      <c r="G28" s="15"/>
      <c r="H28" s="22">
        <v>5</v>
      </c>
      <c r="I28" s="159"/>
      <c r="J28" s="160"/>
      <c r="K28" s="161"/>
      <c r="L28" s="15"/>
      <c r="M28" s="15"/>
      <c r="N28" s="15"/>
    </row>
    <row r="29" spans="1:14" x14ac:dyDescent="0.2">
      <c r="G29" s="15"/>
      <c r="I29" s="16"/>
      <c r="J29" s="15"/>
      <c r="K29" s="15"/>
      <c r="L29" s="15"/>
      <c r="M29" s="15"/>
      <c r="N29" s="15"/>
    </row>
    <row r="30" spans="1:14" ht="12.75" customHeight="1" x14ac:dyDescent="0.2">
      <c r="G30" s="15"/>
      <c r="I30" s="16"/>
      <c r="J30" s="15"/>
      <c r="K30" s="15"/>
      <c r="L30" s="15"/>
      <c r="M30" s="15"/>
      <c r="N30" s="15"/>
    </row>
    <row r="31" spans="1:14" x14ac:dyDescent="0.2">
      <c r="G31" s="15"/>
      <c r="I31" s="15"/>
      <c r="J31" s="15"/>
      <c r="K31" s="15"/>
      <c r="L31" s="15"/>
      <c r="M31" s="15"/>
      <c r="N31" s="15"/>
    </row>
    <row r="32" spans="1:14" x14ac:dyDescent="0.2">
      <c r="G32" s="15"/>
      <c r="I32" s="15"/>
      <c r="J32" s="15"/>
      <c r="K32" s="15"/>
      <c r="L32" s="15"/>
      <c r="M32" s="15"/>
      <c r="N32" s="15"/>
    </row>
    <row r="33" spans="1:14" x14ac:dyDescent="0.2">
      <c r="G33" s="15"/>
      <c r="I33" s="15"/>
      <c r="J33" s="15"/>
      <c r="K33" s="15"/>
      <c r="L33" s="15"/>
      <c r="M33" s="15"/>
      <c r="N33" s="15"/>
    </row>
    <row r="34" spans="1:14" x14ac:dyDescent="0.2"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G37" s="15"/>
      <c r="H37" s="15"/>
      <c r="I37" s="15"/>
      <c r="J37" s="15"/>
      <c r="K37" s="15"/>
      <c r="L37" s="15"/>
      <c r="M37" s="15"/>
      <c r="N37" s="15"/>
    </row>
    <row r="38" spans="1:14" x14ac:dyDescent="0.2">
      <c r="G38" s="15"/>
      <c r="H38" s="15"/>
      <c r="I38" s="15"/>
      <c r="J38" s="15"/>
      <c r="K38" s="15"/>
      <c r="L38" s="15"/>
      <c r="M38" s="15"/>
      <c r="N38" s="15"/>
    </row>
    <row r="39" spans="1:14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</sheetData>
  <mergeCells count="22">
    <mergeCell ref="A2:G2"/>
    <mergeCell ref="E4:H4"/>
    <mergeCell ref="L4:N4"/>
    <mergeCell ref="I4:K4"/>
    <mergeCell ref="I23:K23"/>
    <mergeCell ref="H20:K20"/>
    <mergeCell ref="I21:K21"/>
    <mergeCell ref="I22:K22"/>
    <mergeCell ref="B21:F21"/>
    <mergeCell ref="B22:F22"/>
    <mergeCell ref="A20:F20"/>
    <mergeCell ref="B23:F23"/>
    <mergeCell ref="H25:K25"/>
    <mergeCell ref="I26:K26"/>
    <mergeCell ref="I27:K27"/>
    <mergeCell ref="I28:K28"/>
    <mergeCell ref="A4:D4"/>
    <mergeCell ref="A17:C17"/>
    <mergeCell ref="B26:F26"/>
    <mergeCell ref="B27:F27"/>
    <mergeCell ref="B28:F28"/>
    <mergeCell ref="A25:F25"/>
  </mergeCells>
  <pageMargins left="0.2" right="0.2" top="0.25" bottom="0.25" header="0.05" footer="0.05"/>
  <pageSetup scale="66" orientation="landscape" r:id="rId1"/>
  <headerFooter>
    <oddFooter>&amp;L&amp;D&amp;C© 2013 Continual Impact LLC&amp;R&amp;F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zoomScale="63" zoomScaleNormal="80" workbookViewId="0">
      <pane ySplit="7" topLeftCell="A20" activePane="bottomLeft" state="frozen"/>
      <selection activeCell="B1" sqref="B1"/>
      <selection pane="bottomLeft" sqref="A1:T62"/>
    </sheetView>
  </sheetViews>
  <sheetFormatPr defaultRowHeight="12.75" x14ac:dyDescent="0.2"/>
  <cols>
    <col min="1" max="1" width="10.85546875" customWidth="1"/>
    <col min="2" max="2" width="27.140625" customWidth="1"/>
    <col min="3" max="3" width="12.7109375" customWidth="1"/>
    <col min="4" max="4" width="15" customWidth="1"/>
    <col min="5" max="5" width="15.7109375" customWidth="1"/>
    <col min="6" max="6" width="21.5703125" customWidth="1"/>
    <col min="7" max="7" width="9.5703125" customWidth="1"/>
    <col min="8" max="8" width="10.5703125" customWidth="1"/>
    <col min="9" max="9" width="17.42578125" customWidth="1"/>
    <col min="10" max="11" width="15.42578125" customWidth="1"/>
    <col min="12" max="12" width="11.140625" customWidth="1"/>
    <col min="13" max="13" width="18.85546875" customWidth="1"/>
    <col min="16" max="20" width="18.140625" customWidth="1"/>
  </cols>
  <sheetData>
    <row r="1" spans="1:22" ht="23.25" x14ac:dyDescent="0.35">
      <c r="A1" s="17" t="s">
        <v>83</v>
      </c>
    </row>
    <row r="2" spans="1:22" s="57" customFormat="1" ht="20.25" x14ac:dyDescent="0.3">
      <c r="A2" s="171" t="s">
        <v>167</v>
      </c>
      <c r="B2" s="171"/>
      <c r="C2" s="171"/>
      <c r="D2" s="171"/>
      <c r="E2" s="171"/>
      <c r="F2" s="171"/>
      <c r="K2" s="58" t="s">
        <v>3</v>
      </c>
      <c r="L2" s="192">
        <v>41651</v>
      </c>
      <c r="M2" s="192"/>
    </row>
    <row r="3" spans="1:22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2" ht="20.100000000000001" customHeight="1" x14ac:dyDescent="0.25">
      <c r="A4" s="188" t="s">
        <v>105</v>
      </c>
      <c r="B4" s="189"/>
      <c r="C4" s="189"/>
      <c r="D4" s="189"/>
      <c r="E4" s="189"/>
      <c r="F4" s="186" t="s">
        <v>89</v>
      </c>
      <c r="G4" s="186"/>
      <c r="H4" s="186"/>
      <c r="I4" s="186"/>
      <c r="J4" s="185" t="s">
        <v>100</v>
      </c>
      <c r="K4" s="185"/>
      <c r="L4" s="181" t="s">
        <v>90</v>
      </c>
      <c r="M4" s="182"/>
    </row>
    <row r="5" spans="1:22" ht="20.100000000000001" customHeight="1" x14ac:dyDescent="0.2">
      <c r="A5" s="190"/>
      <c r="B5" s="191"/>
      <c r="C5" s="191"/>
      <c r="D5" s="191"/>
      <c r="E5" s="191"/>
      <c r="F5" s="187"/>
      <c r="G5" s="187"/>
      <c r="H5" s="187"/>
      <c r="I5" s="187"/>
      <c r="J5" s="114" t="s">
        <v>101</v>
      </c>
      <c r="K5" s="115">
        <v>25</v>
      </c>
      <c r="L5" s="183"/>
      <c r="M5" s="184"/>
    </row>
    <row r="6" spans="1:22" ht="69.75" x14ac:dyDescent="0.2">
      <c r="A6" s="119" t="s">
        <v>4</v>
      </c>
      <c r="B6" s="116" t="s">
        <v>95</v>
      </c>
      <c r="C6" s="80" t="s">
        <v>163</v>
      </c>
      <c r="D6" s="80" t="s">
        <v>117</v>
      </c>
      <c r="E6" s="116" t="s">
        <v>97</v>
      </c>
      <c r="F6" s="117" t="s">
        <v>6</v>
      </c>
      <c r="G6" s="117" t="s">
        <v>0</v>
      </c>
      <c r="H6" s="117" t="s">
        <v>1</v>
      </c>
      <c r="I6" s="117" t="s">
        <v>5</v>
      </c>
      <c r="J6" s="26" t="s">
        <v>102</v>
      </c>
      <c r="K6" s="26" t="s">
        <v>103</v>
      </c>
      <c r="L6" s="118" t="s">
        <v>120</v>
      </c>
      <c r="M6" s="123" t="s">
        <v>98</v>
      </c>
      <c r="N6" s="14"/>
    </row>
    <row r="7" spans="1:22" ht="47.25" hidden="1" customHeight="1" x14ac:dyDescent="0.2">
      <c r="A7" s="29" t="s">
        <v>114</v>
      </c>
      <c r="B7" s="30" t="s">
        <v>7</v>
      </c>
      <c r="C7" s="32">
        <v>1</v>
      </c>
      <c r="D7" s="32">
        <v>30</v>
      </c>
      <c r="E7" s="32">
        <v>5</v>
      </c>
      <c r="F7" s="93" t="s">
        <v>99</v>
      </c>
      <c r="G7" s="93">
        <v>0.98</v>
      </c>
      <c r="H7" s="93">
        <f>1-G7</f>
        <v>2.0000000000000018E-2</v>
      </c>
      <c r="I7" s="93">
        <v>0.5</v>
      </c>
      <c r="J7" s="89">
        <f>D7*E7*G7*I7</f>
        <v>73.5</v>
      </c>
      <c r="K7" s="95">
        <f>$K$5*D7*E7*G7*I7/60</f>
        <v>30.625</v>
      </c>
      <c r="L7" s="98" t="s">
        <v>119</v>
      </c>
      <c r="M7" s="92"/>
    </row>
    <row r="8" spans="1:22" ht="35.1" customHeight="1" x14ac:dyDescent="0.2">
      <c r="A8" s="193" t="s">
        <v>183</v>
      </c>
      <c r="B8" s="30" t="s">
        <v>168</v>
      </c>
      <c r="C8" s="30">
        <v>15</v>
      </c>
      <c r="D8" s="32">
        <f>480*3</f>
        <v>1440</v>
      </c>
      <c r="E8" s="32">
        <v>1</v>
      </c>
      <c r="F8" s="31" t="s">
        <v>170</v>
      </c>
      <c r="G8" s="31">
        <v>0.99</v>
      </c>
      <c r="H8" s="81">
        <f>C8/D8</f>
        <v>1.0416666666666666E-2</v>
      </c>
      <c r="I8" s="31">
        <v>0.5</v>
      </c>
      <c r="J8" s="85">
        <f t="shared" ref="J8:J60" si="0">D8*E8*G8*I8</f>
        <v>712.8</v>
      </c>
      <c r="K8" s="86">
        <f>$K$5*D8*E8*G8*I8/60</f>
        <v>297</v>
      </c>
      <c r="L8" s="99" t="s">
        <v>177</v>
      </c>
      <c r="M8" s="72"/>
    </row>
    <row r="9" spans="1:22" ht="35.1" customHeight="1" thickBot="1" x14ac:dyDescent="0.25">
      <c r="A9" s="194"/>
      <c r="B9" s="30" t="s">
        <v>164</v>
      </c>
      <c r="C9" s="30">
        <v>5</v>
      </c>
      <c r="D9" s="32">
        <v>1440</v>
      </c>
      <c r="E9" s="32">
        <v>1</v>
      </c>
      <c r="F9" s="31" t="s">
        <v>171</v>
      </c>
      <c r="G9" s="31">
        <f>1-(C9/D9)</f>
        <v>0.99652777777777779</v>
      </c>
      <c r="H9" s="81">
        <f t="shared" ref="H9:H22" si="1">1-G9</f>
        <v>3.4722222222222099E-3</v>
      </c>
      <c r="I9" s="31">
        <v>0.5</v>
      </c>
      <c r="J9" s="85">
        <f t="shared" ref="J9:J22" si="2">D9*E9*G9*I9</f>
        <v>717.5</v>
      </c>
      <c r="K9" s="86">
        <f t="shared" ref="K9:K22" si="3">$K$5*D9*E9*G9*I9/60</f>
        <v>298.95833333333331</v>
      </c>
      <c r="L9" s="99" t="s">
        <v>177</v>
      </c>
      <c r="M9" s="72"/>
    </row>
    <row r="10" spans="1:22" ht="35.1" customHeight="1" x14ac:dyDescent="0.3">
      <c r="A10" s="194"/>
      <c r="B10" s="30" t="s">
        <v>165</v>
      </c>
      <c r="C10" s="30">
        <f>60*6</f>
        <v>360</v>
      </c>
      <c r="D10" s="32">
        <v>4800</v>
      </c>
      <c r="E10" s="32">
        <v>1</v>
      </c>
      <c r="F10" s="31" t="s">
        <v>172</v>
      </c>
      <c r="G10" s="31">
        <f t="shared" ref="G10:G12" si="4">1-(C10/D10)</f>
        <v>0.92500000000000004</v>
      </c>
      <c r="H10" s="81">
        <f t="shared" ref="H10:H12" si="5">1-G10</f>
        <v>7.4999999999999956E-2</v>
      </c>
      <c r="I10" s="31">
        <v>0.5</v>
      </c>
      <c r="J10" s="85">
        <f t="shared" si="2"/>
        <v>2220</v>
      </c>
      <c r="K10" s="86">
        <f t="shared" si="3"/>
        <v>925</v>
      </c>
      <c r="L10" s="99" t="s">
        <v>175</v>
      </c>
      <c r="M10" s="72"/>
      <c r="P10" s="138"/>
      <c r="Q10" s="139" t="s">
        <v>178</v>
      </c>
      <c r="R10" s="139" t="s">
        <v>178</v>
      </c>
      <c r="S10" s="139" t="s">
        <v>179</v>
      </c>
      <c r="T10" s="140" t="s">
        <v>179</v>
      </c>
      <c r="U10" s="57"/>
      <c r="V10" s="57"/>
    </row>
    <row r="11" spans="1:22" ht="53.25" customHeight="1" x14ac:dyDescent="0.2">
      <c r="A11" s="194"/>
      <c r="B11" s="30" t="s">
        <v>166</v>
      </c>
      <c r="C11" s="30">
        <v>20</v>
      </c>
      <c r="D11" s="32">
        <v>480</v>
      </c>
      <c r="E11" s="32">
        <v>1</v>
      </c>
      <c r="F11" s="31" t="s">
        <v>173</v>
      </c>
      <c r="G11" s="31">
        <f t="shared" si="4"/>
        <v>0.95833333333333337</v>
      </c>
      <c r="H11" s="81">
        <f t="shared" si="5"/>
        <v>4.166666666666663E-2</v>
      </c>
      <c r="I11" s="31">
        <v>0.4</v>
      </c>
      <c r="J11" s="85">
        <f t="shared" si="2"/>
        <v>184</v>
      </c>
      <c r="K11" s="86">
        <f t="shared" si="3"/>
        <v>76.666666666666671</v>
      </c>
      <c r="L11" s="99" t="s">
        <v>176</v>
      </c>
      <c r="M11" s="72"/>
      <c r="P11" s="135" t="s">
        <v>95</v>
      </c>
      <c r="Q11" s="136" t="s">
        <v>163</v>
      </c>
      <c r="R11" s="136" t="s">
        <v>182</v>
      </c>
      <c r="S11" s="136" t="s">
        <v>163</v>
      </c>
      <c r="T11" s="137" t="s">
        <v>182</v>
      </c>
    </row>
    <row r="12" spans="1:22" ht="63" customHeight="1" x14ac:dyDescent="0.2">
      <c r="A12" s="194"/>
      <c r="B12" s="30" t="s">
        <v>169</v>
      </c>
      <c r="C12" s="30">
        <v>15</v>
      </c>
      <c r="D12" s="32">
        <f>480*15</f>
        <v>7200</v>
      </c>
      <c r="E12" s="32">
        <v>1</v>
      </c>
      <c r="F12" s="31" t="s">
        <v>174</v>
      </c>
      <c r="G12" s="31">
        <f t="shared" si="4"/>
        <v>0.99791666666666667</v>
      </c>
      <c r="H12" s="81">
        <f t="shared" si="5"/>
        <v>2.0833333333333259E-3</v>
      </c>
      <c r="I12" s="31">
        <v>0.7</v>
      </c>
      <c r="J12" s="85">
        <f t="shared" si="2"/>
        <v>5029.5</v>
      </c>
      <c r="K12" s="86">
        <f t="shared" si="3"/>
        <v>2095.6249999999995</v>
      </c>
      <c r="L12" s="99" t="s">
        <v>175</v>
      </c>
      <c r="M12" s="72"/>
      <c r="P12" s="141" t="s">
        <v>168</v>
      </c>
      <c r="Q12" s="142">
        <f t="shared" ref="Q12:R16" si="6">C8</f>
        <v>15</v>
      </c>
      <c r="R12" s="142">
        <f t="shared" si="6"/>
        <v>1440</v>
      </c>
      <c r="S12" s="143">
        <v>15</v>
      </c>
      <c r="T12" s="144">
        <v>120</v>
      </c>
    </row>
    <row r="13" spans="1:22" ht="42.75" customHeight="1" x14ac:dyDescent="0.2">
      <c r="A13" s="152"/>
      <c r="B13" s="30"/>
      <c r="C13" s="30">
        <f>SUM(C8:C12)</f>
        <v>415</v>
      </c>
      <c r="D13" s="32">
        <f>SUM(D8:D12)</f>
        <v>15360</v>
      </c>
      <c r="E13" s="32"/>
      <c r="F13" s="31"/>
      <c r="G13" s="31"/>
      <c r="H13" s="81"/>
      <c r="I13" s="31"/>
      <c r="J13" s="85"/>
      <c r="K13" s="86"/>
      <c r="L13" s="99"/>
      <c r="M13" s="72"/>
      <c r="P13" s="141" t="s">
        <v>164</v>
      </c>
      <c r="Q13" s="142">
        <f t="shared" si="6"/>
        <v>5</v>
      </c>
      <c r="R13" s="142">
        <f t="shared" si="6"/>
        <v>1440</v>
      </c>
      <c r="S13" s="143">
        <v>0</v>
      </c>
      <c r="T13" s="144">
        <v>0</v>
      </c>
    </row>
    <row r="14" spans="1:22" ht="42.75" customHeight="1" x14ac:dyDescent="0.2">
      <c r="A14" s="152"/>
      <c r="B14" s="30"/>
      <c r="C14" s="30"/>
      <c r="D14" s="32"/>
      <c r="E14" s="32"/>
      <c r="F14" s="31"/>
      <c r="G14" s="31"/>
      <c r="H14" s="81"/>
      <c r="I14" s="31"/>
      <c r="J14" s="85"/>
      <c r="K14" s="86"/>
      <c r="L14" s="99"/>
      <c r="M14" s="72"/>
      <c r="P14" s="141" t="s">
        <v>165</v>
      </c>
      <c r="Q14" s="142">
        <f t="shared" si="6"/>
        <v>360</v>
      </c>
      <c r="R14" s="142">
        <f t="shared" si="6"/>
        <v>4800</v>
      </c>
      <c r="S14" s="143">
        <v>180</v>
      </c>
      <c r="T14" s="144">
        <v>3360</v>
      </c>
    </row>
    <row r="15" spans="1:22" ht="35.1" customHeight="1" x14ac:dyDescent="0.2">
      <c r="A15" s="194" t="s">
        <v>184</v>
      </c>
      <c r="B15" s="30" t="s">
        <v>168</v>
      </c>
      <c r="C15" s="30">
        <v>15</v>
      </c>
      <c r="D15" s="32">
        <v>120</v>
      </c>
      <c r="E15" s="32">
        <v>1</v>
      </c>
      <c r="F15" s="31"/>
      <c r="G15" s="31"/>
      <c r="H15" s="81">
        <f>C15/D15</f>
        <v>0.125</v>
      </c>
      <c r="I15" s="31"/>
      <c r="J15" s="85">
        <f t="shared" si="2"/>
        <v>0</v>
      </c>
      <c r="K15" s="86">
        <f>$K$5*D15*E15*G15*I15/60</f>
        <v>0</v>
      </c>
      <c r="L15" s="99" t="s">
        <v>177</v>
      </c>
      <c r="M15" s="72"/>
      <c r="P15" s="141" t="s">
        <v>166</v>
      </c>
      <c r="Q15" s="142">
        <f t="shared" si="6"/>
        <v>20</v>
      </c>
      <c r="R15" s="142">
        <f t="shared" si="6"/>
        <v>480</v>
      </c>
      <c r="S15" s="143">
        <v>20</v>
      </c>
      <c r="T15" s="144">
        <v>480</v>
      </c>
    </row>
    <row r="16" spans="1:22" ht="35.1" customHeight="1" x14ac:dyDescent="0.2">
      <c r="A16" s="194"/>
      <c r="B16" s="30" t="s">
        <v>165</v>
      </c>
      <c r="C16" s="30">
        <v>180</v>
      </c>
      <c r="D16" s="32">
        <f>SUM(480*7)</f>
        <v>3360</v>
      </c>
      <c r="E16" s="32">
        <v>1</v>
      </c>
      <c r="F16" s="31"/>
      <c r="G16" s="31">
        <f t="shared" ref="G16:G18" si="7">1-(C16/D16)</f>
        <v>0.9464285714285714</v>
      </c>
      <c r="H16" s="81">
        <f t="shared" ref="H16:H18" si="8">1-G16</f>
        <v>5.3571428571428603E-2</v>
      </c>
      <c r="I16" s="31"/>
      <c r="J16" s="85">
        <f t="shared" ref="J16:J18" si="9">D16*E16*G16*I16</f>
        <v>0</v>
      </c>
      <c r="K16" s="86">
        <f t="shared" ref="K16:K18" si="10">$K$5*D16*E16*G16*I16/60</f>
        <v>0</v>
      </c>
      <c r="L16" s="99" t="s">
        <v>175</v>
      </c>
      <c r="M16" s="72"/>
      <c r="P16" s="141" t="s">
        <v>169</v>
      </c>
      <c r="Q16" s="142">
        <f t="shared" si="6"/>
        <v>15</v>
      </c>
      <c r="R16" s="142">
        <f t="shared" si="6"/>
        <v>7200</v>
      </c>
      <c r="S16" s="143">
        <v>10</v>
      </c>
      <c r="T16" s="144">
        <v>3840</v>
      </c>
    </row>
    <row r="17" spans="1:20" ht="35.1" customHeight="1" x14ac:dyDescent="0.2">
      <c r="A17" s="194"/>
      <c r="B17" s="30" t="s">
        <v>166</v>
      </c>
      <c r="C17" s="30">
        <v>20</v>
      </c>
      <c r="D17" s="32">
        <v>480</v>
      </c>
      <c r="E17" s="32">
        <v>1</v>
      </c>
      <c r="F17" s="31"/>
      <c r="G17" s="31">
        <f t="shared" si="7"/>
        <v>0.95833333333333337</v>
      </c>
      <c r="H17" s="81">
        <f t="shared" si="8"/>
        <v>4.166666666666663E-2</v>
      </c>
      <c r="I17" s="31"/>
      <c r="J17" s="85">
        <f t="shared" si="9"/>
        <v>0</v>
      </c>
      <c r="K17" s="86">
        <f t="shared" si="10"/>
        <v>0</v>
      </c>
      <c r="L17" s="99" t="s">
        <v>176</v>
      </c>
      <c r="M17" s="72"/>
      <c r="P17" s="145" t="s">
        <v>180</v>
      </c>
      <c r="Q17" s="146">
        <f>SUM(Q12:Q16)</f>
        <v>415</v>
      </c>
      <c r="R17" s="146">
        <f t="shared" ref="R17:T17" si="11">SUM(R12:R16)</f>
        <v>15360</v>
      </c>
      <c r="S17" s="146">
        <f t="shared" si="11"/>
        <v>225</v>
      </c>
      <c r="T17" s="147">
        <f t="shared" si="11"/>
        <v>7800</v>
      </c>
    </row>
    <row r="18" spans="1:20" ht="59.25" customHeight="1" thickBot="1" x14ac:dyDescent="0.25">
      <c r="A18" s="195"/>
      <c r="B18" s="30" t="s">
        <v>169</v>
      </c>
      <c r="C18" s="30">
        <v>10</v>
      </c>
      <c r="D18" s="32">
        <f>480*8</f>
        <v>3840</v>
      </c>
      <c r="E18" s="32">
        <v>1</v>
      </c>
      <c r="F18" s="31"/>
      <c r="G18" s="31">
        <f t="shared" si="7"/>
        <v>0.99739583333333337</v>
      </c>
      <c r="H18" s="81">
        <f t="shared" si="8"/>
        <v>2.6041666666666297E-3</v>
      </c>
      <c r="I18" s="31"/>
      <c r="J18" s="85">
        <f t="shared" si="9"/>
        <v>0</v>
      </c>
      <c r="K18" s="86">
        <f t="shared" si="10"/>
        <v>0</v>
      </c>
      <c r="L18" s="99" t="s">
        <v>175</v>
      </c>
      <c r="M18" s="72"/>
      <c r="P18" s="148" t="s">
        <v>181</v>
      </c>
      <c r="Q18" s="149"/>
      <c r="R18" s="149"/>
      <c r="S18" s="150">
        <f>1-(S17/Q17)</f>
        <v>0.45783132530120485</v>
      </c>
      <c r="T18" s="151">
        <f>1-(T17/R17)</f>
        <v>0.4921875</v>
      </c>
    </row>
    <row r="19" spans="1:20" ht="42.75" customHeight="1" x14ac:dyDescent="0.2">
      <c r="A19" s="29"/>
      <c r="B19" s="30"/>
      <c r="C19" s="32">
        <f>SUM(C15:C18)</f>
        <v>225</v>
      </c>
      <c r="D19" s="32">
        <f>SUM(D15:D18)</f>
        <v>7800</v>
      </c>
      <c r="E19" s="32"/>
      <c r="F19" s="31"/>
      <c r="G19" s="31"/>
      <c r="H19" s="81"/>
      <c r="I19" s="31"/>
      <c r="J19" s="85"/>
      <c r="K19" s="86"/>
      <c r="L19" s="99"/>
      <c r="M19" s="72"/>
    </row>
    <row r="20" spans="1:20" ht="42.75" customHeight="1" x14ac:dyDescent="0.2">
      <c r="A20" s="29"/>
      <c r="B20" s="30"/>
      <c r="C20" s="134">
        <f>C19/C13</f>
        <v>0.54216867469879515</v>
      </c>
      <c r="D20" s="134">
        <f>D19/D13</f>
        <v>0.5078125</v>
      </c>
      <c r="E20" s="32"/>
      <c r="F20" s="31"/>
      <c r="G20" s="31"/>
      <c r="H20" s="81"/>
      <c r="I20" s="31"/>
      <c r="J20" s="85"/>
      <c r="K20" s="86"/>
      <c r="L20" s="99"/>
      <c r="M20" s="72"/>
    </row>
    <row r="21" spans="1:20" ht="42.75" customHeight="1" x14ac:dyDescent="0.2">
      <c r="A21" s="29"/>
      <c r="B21" s="30"/>
      <c r="C21" s="30"/>
      <c r="D21" s="32"/>
      <c r="E21" s="32"/>
      <c r="F21" s="31"/>
      <c r="G21" s="31"/>
      <c r="H21" s="81"/>
      <c r="I21" s="31"/>
      <c r="J21" s="85"/>
      <c r="K21" s="86"/>
      <c r="L21" s="99"/>
      <c r="M21" s="72"/>
    </row>
    <row r="22" spans="1:20" ht="35.1" customHeight="1" x14ac:dyDescent="0.2">
      <c r="A22" s="29"/>
      <c r="B22" s="30"/>
      <c r="C22" s="30"/>
      <c r="D22" s="32"/>
      <c r="E22" s="32"/>
      <c r="F22" s="31"/>
      <c r="G22" s="31"/>
      <c r="H22" s="81">
        <f t="shared" si="1"/>
        <v>1</v>
      </c>
      <c r="I22" s="31"/>
      <c r="J22" s="85">
        <f t="shared" si="2"/>
        <v>0</v>
      </c>
      <c r="K22" s="86">
        <f t="shared" si="3"/>
        <v>0</v>
      </c>
      <c r="L22" s="99"/>
      <c r="M22" s="72"/>
    </row>
    <row r="23" spans="1:20" ht="35.1" customHeight="1" x14ac:dyDescent="0.2">
      <c r="A23" s="29">
        <v>1</v>
      </c>
      <c r="B23" s="30" t="s">
        <v>161</v>
      </c>
      <c r="C23" s="30"/>
      <c r="D23" s="32"/>
      <c r="E23" s="32"/>
      <c r="F23" s="31"/>
      <c r="G23" s="31"/>
      <c r="H23" s="81">
        <f t="shared" ref="H23" si="12">1-G23</f>
        <v>1</v>
      </c>
      <c r="I23" s="31"/>
      <c r="J23" s="85">
        <f t="shared" ref="J23" si="13">D23*E23*G23*I23</f>
        <v>0</v>
      </c>
      <c r="K23" s="86">
        <f>$K$5*D23*E23*G23*I23/60</f>
        <v>0</v>
      </c>
      <c r="L23" s="99"/>
      <c r="M23" s="72"/>
    </row>
    <row r="24" spans="1:20" ht="35.1" customHeight="1" x14ac:dyDescent="0.2">
      <c r="A24" s="29">
        <v>2</v>
      </c>
      <c r="B24" s="30" t="s">
        <v>130</v>
      </c>
      <c r="C24" s="30"/>
      <c r="D24" s="32"/>
      <c r="E24" s="32"/>
      <c r="F24" s="31"/>
      <c r="G24" s="31"/>
      <c r="H24" s="81">
        <f t="shared" ref="H24:H60" si="14">1-G24</f>
        <v>1</v>
      </c>
      <c r="I24" s="31"/>
      <c r="J24" s="85">
        <f t="shared" si="0"/>
        <v>0</v>
      </c>
      <c r="K24" s="86">
        <f t="shared" ref="K24:K60" si="15">$K$5*D24*E24*G24*I24/60</f>
        <v>0</v>
      </c>
      <c r="L24" s="99"/>
      <c r="M24" s="72"/>
    </row>
    <row r="25" spans="1:20" ht="35.1" customHeight="1" x14ac:dyDescent="0.2">
      <c r="A25" s="29">
        <v>3</v>
      </c>
      <c r="B25" s="30" t="s">
        <v>131</v>
      </c>
      <c r="C25" s="30"/>
      <c r="D25" s="32"/>
      <c r="E25" s="32"/>
      <c r="F25" s="31"/>
      <c r="G25" s="31"/>
      <c r="H25" s="81">
        <f t="shared" si="14"/>
        <v>1</v>
      </c>
      <c r="I25" s="31"/>
      <c r="J25" s="85">
        <f t="shared" si="0"/>
        <v>0</v>
      </c>
      <c r="K25" s="86">
        <f t="shared" si="15"/>
        <v>0</v>
      </c>
      <c r="L25" s="99"/>
      <c r="M25" s="72"/>
    </row>
    <row r="26" spans="1:20" ht="35.1" customHeight="1" x14ac:dyDescent="0.2">
      <c r="A26" s="29">
        <v>4</v>
      </c>
      <c r="B26" s="77" t="s">
        <v>132</v>
      </c>
      <c r="C26" s="30"/>
      <c r="D26" s="32"/>
      <c r="E26" s="32"/>
      <c r="F26" s="31"/>
      <c r="G26" s="31"/>
      <c r="H26" s="81">
        <f t="shared" si="14"/>
        <v>1</v>
      </c>
      <c r="I26" s="31"/>
      <c r="J26" s="85">
        <f t="shared" si="0"/>
        <v>0</v>
      </c>
      <c r="K26" s="86">
        <f t="shared" si="15"/>
        <v>0</v>
      </c>
      <c r="L26" s="99"/>
      <c r="M26" s="72"/>
    </row>
    <row r="27" spans="1:20" ht="35.1" customHeight="1" x14ac:dyDescent="0.2">
      <c r="A27" s="29">
        <v>5</v>
      </c>
      <c r="B27" s="124" t="s">
        <v>133</v>
      </c>
      <c r="C27" s="30"/>
      <c r="D27" s="32"/>
      <c r="E27" s="32"/>
      <c r="F27" s="31"/>
      <c r="G27" s="31"/>
      <c r="H27" s="81">
        <f t="shared" si="14"/>
        <v>1</v>
      </c>
      <c r="I27" s="31"/>
      <c r="J27" s="85">
        <f t="shared" si="0"/>
        <v>0</v>
      </c>
      <c r="K27" s="86">
        <f t="shared" si="15"/>
        <v>0</v>
      </c>
      <c r="L27" s="99"/>
      <c r="M27" s="72"/>
    </row>
    <row r="28" spans="1:20" ht="35.1" customHeight="1" x14ac:dyDescent="0.2">
      <c r="A28" s="29">
        <v>6</v>
      </c>
      <c r="B28" s="124" t="s">
        <v>134</v>
      </c>
      <c r="C28" s="30"/>
      <c r="D28" s="32"/>
      <c r="E28" s="32"/>
      <c r="F28" s="31" t="s">
        <v>155</v>
      </c>
      <c r="G28" s="31"/>
      <c r="H28" s="81">
        <f t="shared" si="14"/>
        <v>1</v>
      </c>
      <c r="I28" s="31"/>
      <c r="J28" s="85">
        <f t="shared" si="0"/>
        <v>0</v>
      </c>
      <c r="K28" s="86">
        <f t="shared" si="15"/>
        <v>0</v>
      </c>
      <c r="L28" s="99"/>
      <c r="M28" s="72"/>
    </row>
    <row r="29" spans="1:20" ht="35.1" customHeight="1" x14ac:dyDescent="0.2">
      <c r="A29" s="29">
        <v>7</v>
      </c>
      <c r="B29" s="30" t="s">
        <v>135</v>
      </c>
      <c r="C29" s="30"/>
      <c r="D29" s="32"/>
      <c r="E29" s="32"/>
      <c r="F29" s="31"/>
      <c r="G29" s="31"/>
      <c r="H29" s="81">
        <f t="shared" si="14"/>
        <v>1</v>
      </c>
      <c r="I29" s="31"/>
      <c r="J29" s="85">
        <f t="shared" si="0"/>
        <v>0</v>
      </c>
      <c r="K29" s="86">
        <f t="shared" si="15"/>
        <v>0</v>
      </c>
      <c r="L29" s="99"/>
      <c r="M29" s="72"/>
    </row>
    <row r="30" spans="1:20" ht="35.1" customHeight="1" x14ac:dyDescent="0.2">
      <c r="A30" s="29">
        <v>8</v>
      </c>
      <c r="B30" s="30" t="s">
        <v>139</v>
      </c>
      <c r="C30" s="30"/>
      <c r="D30" s="32"/>
      <c r="E30" s="32"/>
      <c r="F30" s="31"/>
      <c r="G30" s="31"/>
      <c r="H30" s="81">
        <f t="shared" si="14"/>
        <v>1</v>
      </c>
      <c r="I30" s="31"/>
      <c r="J30" s="85">
        <f t="shared" si="0"/>
        <v>0</v>
      </c>
      <c r="K30" s="86">
        <f t="shared" si="15"/>
        <v>0</v>
      </c>
      <c r="L30" s="99"/>
      <c r="M30" s="72"/>
    </row>
    <row r="31" spans="1:20" ht="35.1" customHeight="1" x14ac:dyDescent="0.2">
      <c r="A31" s="29">
        <v>9</v>
      </c>
      <c r="B31" s="124" t="s">
        <v>140</v>
      </c>
      <c r="C31" s="30"/>
      <c r="D31" s="32"/>
      <c r="E31" s="32"/>
      <c r="F31" s="31" t="s">
        <v>156</v>
      </c>
      <c r="G31" s="31"/>
      <c r="H31" s="81">
        <f t="shared" si="14"/>
        <v>1</v>
      </c>
      <c r="I31" s="31"/>
      <c r="J31" s="85">
        <f t="shared" si="0"/>
        <v>0</v>
      </c>
      <c r="K31" s="86">
        <f t="shared" si="15"/>
        <v>0</v>
      </c>
      <c r="L31" s="99"/>
      <c r="M31" s="72"/>
    </row>
    <row r="32" spans="1:20" ht="35.1" customHeight="1" x14ac:dyDescent="0.2">
      <c r="A32" s="29">
        <v>10</v>
      </c>
      <c r="B32" s="124" t="s">
        <v>141</v>
      </c>
      <c r="C32" s="30"/>
      <c r="D32" s="32"/>
      <c r="E32" s="32"/>
      <c r="F32" s="31" t="s">
        <v>156</v>
      </c>
      <c r="G32" s="31"/>
      <c r="H32" s="81">
        <f t="shared" si="14"/>
        <v>1</v>
      </c>
      <c r="I32" s="31"/>
      <c r="J32" s="85">
        <f t="shared" si="0"/>
        <v>0</v>
      </c>
      <c r="K32" s="86">
        <f t="shared" si="15"/>
        <v>0</v>
      </c>
      <c r="L32" s="99"/>
      <c r="M32" s="72"/>
    </row>
    <row r="33" spans="1:13" ht="35.1" customHeight="1" x14ac:dyDescent="0.2">
      <c r="A33" s="29">
        <v>11</v>
      </c>
      <c r="B33" s="30" t="s">
        <v>162</v>
      </c>
      <c r="C33" s="30"/>
      <c r="D33" s="32"/>
      <c r="E33" s="32"/>
      <c r="F33" s="31" t="s">
        <v>156</v>
      </c>
      <c r="G33" s="31"/>
      <c r="H33" s="81">
        <f t="shared" si="14"/>
        <v>1</v>
      </c>
      <c r="I33" s="31"/>
      <c r="J33" s="85">
        <f t="shared" si="0"/>
        <v>0</v>
      </c>
      <c r="K33" s="86">
        <f t="shared" si="15"/>
        <v>0</v>
      </c>
      <c r="L33" s="99"/>
      <c r="M33" s="72"/>
    </row>
    <row r="34" spans="1:13" ht="35.1" customHeight="1" x14ac:dyDescent="0.2">
      <c r="A34" s="29">
        <v>12</v>
      </c>
      <c r="B34" s="30" t="s">
        <v>136</v>
      </c>
      <c r="C34" s="30"/>
      <c r="D34" s="32"/>
      <c r="E34" s="32"/>
      <c r="F34" s="31"/>
      <c r="G34" s="31"/>
      <c r="H34" s="81">
        <f t="shared" si="14"/>
        <v>1</v>
      </c>
      <c r="I34" s="31"/>
      <c r="J34" s="85">
        <f t="shared" si="0"/>
        <v>0</v>
      </c>
      <c r="K34" s="86">
        <f t="shared" si="15"/>
        <v>0</v>
      </c>
      <c r="L34" s="99"/>
      <c r="M34" s="72"/>
    </row>
    <row r="35" spans="1:13" ht="35.1" customHeight="1" x14ac:dyDescent="0.2">
      <c r="A35" s="29">
        <v>13</v>
      </c>
      <c r="B35" s="30" t="s">
        <v>137</v>
      </c>
      <c r="C35" s="30"/>
      <c r="D35" s="32"/>
      <c r="E35" s="32"/>
      <c r="F35" s="31"/>
      <c r="G35" s="31"/>
      <c r="H35" s="81">
        <f t="shared" si="14"/>
        <v>1</v>
      </c>
      <c r="I35" s="31"/>
      <c r="J35" s="85">
        <f t="shared" si="0"/>
        <v>0</v>
      </c>
      <c r="K35" s="86">
        <f t="shared" si="15"/>
        <v>0</v>
      </c>
      <c r="L35" s="99"/>
      <c r="M35" s="72"/>
    </row>
    <row r="36" spans="1:13" ht="35.1" customHeight="1" x14ac:dyDescent="0.2">
      <c r="A36" s="29">
        <v>14</v>
      </c>
      <c r="B36" s="30" t="s">
        <v>138</v>
      </c>
      <c r="C36" s="30"/>
      <c r="D36" s="32"/>
      <c r="E36" s="32"/>
      <c r="F36" s="31"/>
      <c r="G36" s="31"/>
      <c r="H36" s="81">
        <f t="shared" si="14"/>
        <v>1</v>
      </c>
      <c r="I36" s="31"/>
      <c r="J36" s="85">
        <f t="shared" si="0"/>
        <v>0</v>
      </c>
      <c r="K36" s="86">
        <f t="shared" si="15"/>
        <v>0</v>
      </c>
      <c r="L36" s="99"/>
      <c r="M36" s="72"/>
    </row>
    <row r="37" spans="1:13" ht="75" x14ac:dyDescent="0.2">
      <c r="A37" s="29">
        <v>15</v>
      </c>
      <c r="B37" s="30" t="s">
        <v>157</v>
      </c>
      <c r="C37" s="30"/>
      <c r="D37" s="32"/>
      <c r="E37" s="32"/>
      <c r="F37" s="31"/>
      <c r="G37" s="31"/>
      <c r="H37" s="81">
        <f t="shared" si="14"/>
        <v>1</v>
      </c>
      <c r="I37" s="31"/>
      <c r="J37" s="85">
        <f t="shared" si="0"/>
        <v>0</v>
      </c>
      <c r="K37" s="86">
        <f t="shared" si="15"/>
        <v>0</v>
      </c>
      <c r="L37" s="99"/>
      <c r="M37" s="72"/>
    </row>
    <row r="38" spans="1:13" ht="35.1" customHeight="1" x14ac:dyDescent="0.2">
      <c r="A38" s="29">
        <v>16</v>
      </c>
      <c r="B38" s="30" t="s">
        <v>142</v>
      </c>
      <c r="C38" s="30"/>
      <c r="D38" s="32"/>
      <c r="E38" s="32"/>
      <c r="F38" s="31"/>
      <c r="G38" s="31"/>
      <c r="H38" s="81">
        <f t="shared" si="14"/>
        <v>1</v>
      </c>
      <c r="I38" s="31"/>
      <c r="J38" s="85">
        <f t="shared" si="0"/>
        <v>0</v>
      </c>
      <c r="K38" s="86">
        <f t="shared" si="15"/>
        <v>0</v>
      </c>
      <c r="L38" s="99"/>
      <c r="M38" s="72"/>
    </row>
    <row r="39" spans="1:13" ht="35.1" customHeight="1" x14ac:dyDescent="0.2">
      <c r="A39" s="29">
        <v>17</v>
      </c>
      <c r="B39" s="30" t="s">
        <v>143</v>
      </c>
      <c r="C39" s="30"/>
      <c r="D39" s="32"/>
      <c r="E39" s="32"/>
      <c r="F39" s="31"/>
      <c r="G39" s="31"/>
      <c r="H39" s="81">
        <f t="shared" si="14"/>
        <v>1</v>
      </c>
      <c r="I39" s="31"/>
      <c r="J39" s="85">
        <f t="shared" si="0"/>
        <v>0</v>
      </c>
      <c r="K39" s="86">
        <f t="shared" si="15"/>
        <v>0</v>
      </c>
      <c r="L39" s="99"/>
      <c r="M39" s="72"/>
    </row>
    <row r="40" spans="1:13" ht="35.1" customHeight="1" x14ac:dyDescent="0.2">
      <c r="A40" s="29">
        <v>18</v>
      </c>
      <c r="B40" s="124" t="s">
        <v>158</v>
      </c>
      <c r="C40" s="30"/>
      <c r="D40" s="32"/>
      <c r="E40" s="32"/>
      <c r="F40" s="31"/>
      <c r="G40" s="31"/>
      <c r="H40" s="81">
        <f t="shared" si="14"/>
        <v>1</v>
      </c>
      <c r="I40" s="31"/>
      <c r="J40" s="85">
        <f t="shared" si="0"/>
        <v>0</v>
      </c>
      <c r="K40" s="86">
        <f t="shared" si="15"/>
        <v>0</v>
      </c>
      <c r="L40" s="99"/>
      <c r="M40" s="72"/>
    </row>
    <row r="41" spans="1:13" ht="35.1" customHeight="1" x14ac:dyDescent="0.2">
      <c r="A41" s="29">
        <v>19</v>
      </c>
      <c r="B41" s="30" t="s">
        <v>144</v>
      </c>
      <c r="C41" s="30"/>
      <c r="D41" s="32"/>
      <c r="E41" s="32"/>
      <c r="F41" s="31"/>
      <c r="G41" s="31"/>
      <c r="H41" s="81">
        <f t="shared" si="14"/>
        <v>1</v>
      </c>
      <c r="I41" s="31"/>
      <c r="J41" s="85">
        <f t="shared" si="0"/>
        <v>0</v>
      </c>
      <c r="K41" s="86">
        <f t="shared" si="15"/>
        <v>0</v>
      </c>
      <c r="L41" s="99"/>
      <c r="M41" s="72"/>
    </row>
    <row r="42" spans="1:13" ht="35.1" customHeight="1" x14ac:dyDescent="0.2">
      <c r="A42" s="29">
        <v>20</v>
      </c>
      <c r="B42" s="30" t="s">
        <v>145</v>
      </c>
      <c r="C42" s="30"/>
      <c r="D42" s="32"/>
      <c r="E42" s="32"/>
      <c r="F42" s="31"/>
      <c r="G42" s="31"/>
      <c r="H42" s="81">
        <f t="shared" si="14"/>
        <v>1</v>
      </c>
      <c r="I42" s="31"/>
      <c r="J42" s="85">
        <f t="shared" si="0"/>
        <v>0</v>
      </c>
      <c r="K42" s="86">
        <f t="shared" si="15"/>
        <v>0</v>
      </c>
      <c r="L42" s="99"/>
      <c r="M42" s="72"/>
    </row>
    <row r="43" spans="1:13" ht="35.1" customHeight="1" x14ac:dyDescent="0.2">
      <c r="A43" s="29">
        <v>21</v>
      </c>
      <c r="B43" s="30" t="s">
        <v>147</v>
      </c>
      <c r="C43" s="30"/>
      <c r="D43" s="32"/>
      <c r="E43" s="32"/>
      <c r="F43" s="31"/>
      <c r="G43" s="31"/>
      <c r="H43" s="81">
        <f t="shared" si="14"/>
        <v>1</v>
      </c>
      <c r="I43" s="31"/>
      <c r="J43" s="85">
        <f t="shared" si="0"/>
        <v>0</v>
      </c>
      <c r="K43" s="86">
        <f t="shared" si="15"/>
        <v>0</v>
      </c>
      <c r="L43" s="99"/>
      <c r="M43" s="72"/>
    </row>
    <row r="44" spans="1:13" ht="35.1" customHeight="1" x14ac:dyDescent="0.2">
      <c r="A44" s="29">
        <v>22</v>
      </c>
      <c r="B44" s="125" t="s">
        <v>159</v>
      </c>
      <c r="C44" s="30"/>
      <c r="D44" s="32"/>
      <c r="E44" s="32"/>
      <c r="F44" s="31"/>
      <c r="G44" s="31"/>
      <c r="H44" s="81">
        <f t="shared" si="14"/>
        <v>1</v>
      </c>
      <c r="I44" s="31"/>
      <c r="J44" s="85">
        <f t="shared" si="0"/>
        <v>0</v>
      </c>
      <c r="K44" s="86">
        <f t="shared" si="15"/>
        <v>0</v>
      </c>
      <c r="L44" s="99"/>
      <c r="M44" s="72"/>
    </row>
    <row r="45" spans="1:13" ht="35.1" customHeight="1" x14ac:dyDescent="0.2">
      <c r="A45" s="29">
        <v>23</v>
      </c>
      <c r="B45" s="30" t="s">
        <v>146</v>
      </c>
      <c r="C45" s="30"/>
      <c r="D45" s="32"/>
      <c r="E45" s="32"/>
      <c r="F45" s="31"/>
      <c r="G45" s="31"/>
      <c r="H45" s="81">
        <f t="shared" si="14"/>
        <v>1</v>
      </c>
      <c r="I45" s="31"/>
      <c r="J45" s="85">
        <f t="shared" si="0"/>
        <v>0</v>
      </c>
      <c r="K45" s="86">
        <f t="shared" si="15"/>
        <v>0</v>
      </c>
      <c r="L45" s="99"/>
      <c r="M45" s="72"/>
    </row>
    <row r="46" spans="1:13" ht="35.1" customHeight="1" x14ac:dyDescent="0.2">
      <c r="A46" s="29">
        <v>24</v>
      </c>
      <c r="B46" s="30" t="s">
        <v>148</v>
      </c>
      <c r="C46" s="30"/>
      <c r="D46" s="32"/>
      <c r="E46" s="32"/>
      <c r="F46" s="31" t="s">
        <v>155</v>
      </c>
      <c r="G46" s="31"/>
      <c r="H46" s="81">
        <f t="shared" si="14"/>
        <v>1</v>
      </c>
      <c r="I46" s="31"/>
      <c r="J46" s="85">
        <f t="shared" si="0"/>
        <v>0</v>
      </c>
      <c r="K46" s="86">
        <f t="shared" si="15"/>
        <v>0</v>
      </c>
      <c r="L46" s="99"/>
      <c r="M46" s="72"/>
    </row>
    <row r="47" spans="1:13" ht="60" x14ac:dyDescent="0.2">
      <c r="A47" s="29">
        <v>25</v>
      </c>
      <c r="B47" s="126" t="s">
        <v>149</v>
      </c>
      <c r="C47" s="126"/>
      <c r="D47" s="104"/>
      <c r="E47" s="104"/>
      <c r="F47" s="127"/>
      <c r="G47" s="127"/>
      <c r="H47" s="81">
        <f t="shared" ref="H47:H53" si="16">1-G47</f>
        <v>1</v>
      </c>
      <c r="I47" s="31"/>
      <c r="J47" s="85">
        <f t="shared" ref="J47:J53" si="17">D47*E47*G47*I47</f>
        <v>0</v>
      </c>
      <c r="K47" s="86">
        <f t="shared" ref="K47:K53" si="18">$K$5*D47*E47*G47*I47/60</f>
        <v>0</v>
      </c>
      <c r="L47" s="131"/>
      <c r="M47" s="132"/>
    </row>
    <row r="48" spans="1:13" ht="35.1" customHeight="1" x14ac:dyDescent="0.2">
      <c r="A48" s="29">
        <v>26</v>
      </c>
      <c r="B48" s="30" t="s">
        <v>151</v>
      </c>
      <c r="C48" s="126"/>
      <c r="D48" s="104"/>
      <c r="E48" s="104"/>
      <c r="F48" s="127"/>
      <c r="G48" s="127"/>
      <c r="H48" s="81">
        <f t="shared" si="16"/>
        <v>1</v>
      </c>
      <c r="I48" s="31"/>
      <c r="J48" s="85">
        <f t="shared" si="17"/>
        <v>0</v>
      </c>
      <c r="K48" s="86">
        <f t="shared" si="18"/>
        <v>0</v>
      </c>
      <c r="L48" s="131"/>
      <c r="M48" s="132"/>
    </row>
    <row r="49" spans="1:13" ht="35.1" customHeight="1" x14ac:dyDescent="0.2">
      <c r="A49" s="29">
        <v>27</v>
      </c>
      <c r="B49" s="126" t="s">
        <v>152</v>
      </c>
      <c r="C49" s="126"/>
      <c r="D49" s="104"/>
      <c r="E49" s="104"/>
      <c r="F49" s="127"/>
      <c r="G49" s="127"/>
      <c r="H49" s="81">
        <f t="shared" si="16"/>
        <v>1</v>
      </c>
      <c r="I49" s="31"/>
      <c r="J49" s="85">
        <f t="shared" si="17"/>
        <v>0</v>
      </c>
      <c r="K49" s="86">
        <f t="shared" si="18"/>
        <v>0</v>
      </c>
      <c r="L49" s="131"/>
      <c r="M49" s="132"/>
    </row>
    <row r="50" spans="1:13" ht="35.1" customHeight="1" x14ac:dyDescent="0.2">
      <c r="A50" s="29">
        <v>28</v>
      </c>
      <c r="B50" s="133" t="s">
        <v>150</v>
      </c>
      <c r="C50" s="126"/>
      <c r="D50" s="104"/>
      <c r="E50" s="104"/>
      <c r="F50" s="127"/>
      <c r="G50" s="127"/>
      <c r="H50" s="81">
        <f t="shared" si="16"/>
        <v>1</v>
      </c>
      <c r="I50" s="31"/>
      <c r="J50" s="85">
        <f t="shared" si="17"/>
        <v>0</v>
      </c>
      <c r="K50" s="86">
        <f t="shared" si="18"/>
        <v>0</v>
      </c>
      <c r="L50" s="131"/>
      <c r="M50" s="132"/>
    </row>
    <row r="51" spans="1:13" ht="35.1" customHeight="1" x14ac:dyDescent="0.2">
      <c r="A51" s="29">
        <v>29</v>
      </c>
      <c r="B51" s="133" t="s">
        <v>160</v>
      </c>
      <c r="C51" s="126"/>
      <c r="D51" s="104"/>
      <c r="E51" s="104"/>
      <c r="F51" s="127"/>
      <c r="G51" s="127"/>
      <c r="H51" s="81">
        <f t="shared" si="16"/>
        <v>1</v>
      </c>
      <c r="I51" s="31"/>
      <c r="J51" s="85">
        <f t="shared" si="17"/>
        <v>0</v>
      </c>
      <c r="K51" s="86">
        <f t="shared" si="18"/>
        <v>0</v>
      </c>
      <c r="L51" s="131"/>
      <c r="M51" s="132"/>
    </row>
    <row r="52" spans="1:13" ht="35.1" customHeight="1" x14ac:dyDescent="0.2">
      <c r="A52" s="29">
        <v>30</v>
      </c>
      <c r="B52" s="133" t="s">
        <v>153</v>
      </c>
      <c r="C52" s="126"/>
      <c r="D52" s="104"/>
      <c r="E52" s="104"/>
      <c r="F52" s="31" t="s">
        <v>155</v>
      </c>
      <c r="G52" s="127"/>
      <c r="H52" s="81">
        <f t="shared" si="16"/>
        <v>1</v>
      </c>
      <c r="I52" s="31"/>
      <c r="J52" s="85">
        <f t="shared" si="17"/>
        <v>0</v>
      </c>
      <c r="K52" s="86">
        <f t="shared" si="18"/>
        <v>0</v>
      </c>
      <c r="L52" s="131"/>
      <c r="M52" s="132"/>
    </row>
    <row r="53" spans="1:13" ht="35.1" customHeight="1" x14ac:dyDescent="0.2">
      <c r="A53" s="29">
        <v>31</v>
      </c>
      <c r="B53" s="133" t="s">
        <v>154</v>
      </c>
      <c r="C53" s="126"/>
      <c r="D53" s="104"/>
      <c r="E53" s="104"/>
      <c r="F53" s="127"/>
      <c r="G53" s="127"/>
      <c r="H53" s="81">
        <f t="shared" si="16"/>
        <v>1</v>
      </c>
      <c r="I53" s="31"/>
      <c r="J53" s="85">
        <f t="shared" si="17"/>
        <v>0</v>
      </c>
      <c r="K53" s="86">
        <f t="shared" si="18"/>
        <v>0</v>
      </c>
      <c r="L53" s="131"/>
      <c r="M53" s="132"/>
    </row>
    <row r="54" spans="1:13" ht="35.1" customHeight="1" x14ac:dyDescent="0.2">
      <c r="A54" s="29"/>
      <c r="B54" s="133"/>
      <c r="C54" s="126"/>
      <c r="D54" s="104"/>
      <c r="E54" s="104"/>
      <c r="F54" s="127"/>
      <c r="G54" s="127"/>
      <c r="H54" s="128"/>
      <c r="I54" s="127"/>
      <c r="J54" s="129"/>
      <c r="K54" s="130"/>
      <c r="L54" s="131"/>
      <c r="M54" s="132"/>
    </row>
    <row r="55" spans="1:13" ht="35.1" customHeight="1" x14ac:dyDescent="0.2">
      <c r="A55" s="29"/>
      <c r="B55" s="133"/>
      <c r="C55" s="126"/>
      <c r="D55" s="104"/>
      <c r="E55" s="104"/>
      <c r="F55" s="127"/>
      <c r="G55" s="127"/>
      <c r="H55" s="128"/>
      <c r="I55" s="127"/>
      <c r="J55" s="129"/>
      <c r="K55" s="130"/>
      <c r="L55" s="131"/>
      <c r="M55" s="132"/>
    </row>
    <row r="56" spans="1:13" ht="35.1" customHeight="1" x14ac:dyDescent="0.2">
      <c r="A56" s="29"/>
      <c r="B56" s="133"/>
      <c r="C56" s="126"/>
      <c r="D56" s="104"/>
      <c r="E56" s="104"/>
      <c r="F56" s="127"/>
      <c r="G56" s="127"/>
      <c r="H56" s="128"/>
      <c r="I56" s="127"/>
      <c r="J56" s="129"/>
      <c r="K56" s="130"/>
      <c r="L56" s="131"/>
      <c r="M56" s="132"/>
    </row>
    <row r="57" spans="1:13" ht="35.1" customHeight="1" x14ac:dyDescent="0.2">
      <c r="A57" s="29"/>
      <c r="B57" s="133"/>
      <c r="C57" s="126"/>
      <c r="D57" s="104"/>
      <c r="E57" s="104"/>
      <c r="F57" s="127"/>
      <c r="G57" s="127"/>
      <c r="H57" s="128"/>
      <c r="I57" s="127"/>
      <c r="J57" s="129"/>
      <c r="K57" s="130"/>
      <c r="L57" s="131"/>
      <c r="M57" s="132"/>
    </row>
    <row r="58" spans="1:13" ht="35.1" customHeight="1" x14ac:dyDescent="0.2">
      <c r="A58" s="29"/>
      <c r="B58" s="133"/>
      <c r="C58" s="126"/>
      <c r="D58" s="104"/>
      <c r="E58" s="104"/>
      <c r="F58" s="127"/>
      <c r="G58" s="127"/>
      <c r="H58" s="128"/>
      <c r="I58" s="127"/>
      <c r="J58" s="129"/>
      <c r="K58" s="130"/>
      <c r="L58" s="131"/>
      <c r="M58" s="132"/>
    </row>
    <row r="59" spans="1:13" ht="35.1" customHeight="1" x14ac:dyDescent="0.2">
      <c r="A59" s="29">
        <v>32</v>
      </c>
      <c r="B59" s="133"/>
      <c r="C59" s="126"/>
      <c r="D59" s="104"/>
      <c r="E59" s="104"/>
      <c r="F59" s="127"/>
      <c r="G59" s="127"/>
      <c r="H59" s="128"/>
      <c r="I59" s="127"/>
      <c r="J59" s="129"/>
      <c r="K59" s="130"/>
      <c r="L59" s="131"/>
      <c r="M59" s="132"/>
    </row>
    <row r="60" spans="1:13" ht="35.1" customHeight="1" thickBot="1" x14ac:dyDescent="0.25">
      <c r="A60" s="33">
        <v>25</v>
      </c>
      <c r="B60" s="133"/>
      <c r="C60" s="34"/>
      <c r="D60" s="36"/>
      <c r="E60" s="36"/>
      <c r="F60" s="35"/>
      <c r="G60" s="35"/>
      <c r="H60" s="82">
        <f t="shared" si="14"/>
        <v>1</v>
      </c>
      <c r="I60" s="35"/>
      <c r="J60" s="120">
        <f t="shared" si="0"/>
        <v>0</v>
      </c>
      <c r="K60" s="121">
        <f t="shared" si="15"/>
        <v>0</v>
      </c>
      <c r="L60" s="122"/>
      <c r="M60" s="73"/>
    </row>
    <row r="61" spans="1:13" ht="16.5" hidden="1" thickBot="1" x14ac:dyDescent="0.25">
      <c r="A61" s="11"/>
      <c r="B61" s="1"/>
      <c r="C61" s="49">
        <f>SUM(C8:C60)</f>
        <v>1280.5421686746988</v>
      </c>
      <c r="D61" s="49">
        <f>SUM(D8:D60)</f>
        <v>46320.5078125</v>
      </c>
      <c r="I61" s="11"/>
      <c r="J61" s="12"/>
      <c r="K61" s="12"/>
      <c r="L61" s="12"/>
      <c r="M61" s="11"/>
    </row>
    <row r="62" spans="1:13" ht="17.25" thickTop="1" thickBot="1" x14ac:dyDescent="0.3">
      <c r="A62" s="12"/>
      <c r="B62" s="179" t="s">
        <v>112</v>
      </c>
      <c r="C62" s="180"/>
      <c r="D62" s="13">
        <f>C61/(C61+D61)</f>
        <v>2.690155299475807E-2</v>
      </c>
      <c r="I62" s="12"/>
      <c r="J62" s="100">
        <f>SUM(J8:J60)</f>
        <v>8863.7999999999993</v>
      </c>
      <c r="K62" s="101">
        <f>SUM(K8:K60)</f>
        <v>3693.2499999999995</v>
      </c>
      <c r="L62" s="12"/>
      <c r="M62" s="12"/>
    </row>
    <row r="63" spans="1:13" ht="13.5" thickTop="1" x14ac:dyDescent="0.2"/>
  </sheetData>
  <mergeCells count="9">
    <mergeCell ref="A2:F2"/>
    <mergeCell ref="B62:C62"/>
    <mergeCell ref="L4:M5"/>
    <mergeCell ref="J4:K4"/>
    <mergeCell ref="F4:I5"/>
    <mergeCell ref="A4:E5"/>
    <mergeCell ref="L2:M2"/>
    <mergeCell ref="A8:A12"/>
    <mergeCell ref="A15:A18"/>
  </mergeCells>
  <dataValidations disablePrompts="1" count="1">
    <dataValidation type="list" allowBlank="1" showInputMessage="1" showErrorMessage="1" sqref="M35:M60">
      <formula1>$N$8:$N$33</formula1>
    </dataValidation>
  </dataValidations>
  <pageMargins left="0" right="0" top="0.5" bottom="0.5" header="0.05" footer="0.05"/>
  <pageSetup scale="31" orientation="portrait" r:id="rId1"/>
  <headerFooter>
    <oddFooter>&amp;L&amp;D&amp;C© 2013 Continual Impact LLC&amp;R&amp;F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zoomScale="109" zoomScaleNormal="109" workbookViewId="0"/>
  </sheetViews>
  <sheetFormatPr defaultColWidth="60.85546875" defaultRowHeight="12.75" x14ac:dyDescent="0.2"/>
  <cols>
    <col min="1" max="1" width="84.7109375" customWidth="1"/>
    <col min="2" max="2" width="82.7109375" customWidth="1"/>
  </cols>
  <sheetData>
    <row r="1" spans="1:1" ht="18" x14ac:dyDescent="0.25">
      <c r="A1" s="43" t="s">
        <v>84</v>
      </c>
    </row>
    <row r="2" spans="1:1" ht="15.75" x14ac:dyDescent="0.25">
      <c r="A2" s="2"/>
    </row>
    <row r="3" spans="1:1" ht="15.75" x14ac:dyDescent="0.25">
      <c r="A3" s="3" t="s">
        <v>8</v>
      </c>
    </row>
    <row r="4" spans="1:1" ht="15" x14ac:dyDescent="0.2">
      <c r="A4" s="4" t="s">
        <v>86</v>
      </c>
    </row>
    <row r="5" spans="1:1" ht="15" x14ac:dyDescent="0.2">
      <c r="A5" s="4"/>
    </row>
    <row r="6" spans="1:1" ht="15.75" x14ac:dyDescent="0.25">
      <c r="A6" s="3" t="s">
        <v>9</v>
      </c>
    </row>
    <row r="7" spans="1:1" ht="15" x14ac:dyDescent="0.2">
      <c r="A7" s="5" t="s">
        <v>16</v>
      </c>
    </row>
    <row r="8" spans="1:1" ht="15" x14ac:dyDescent="0.2">
      <c r="A8" s="5"/>
    </row>
    <row r="9" spans="1:1" ht="15.75" x14ac:dyDescent="0.25">
      <c r="A9" s="3" t="s">
        <v>10</v>
      </c>
    </row>
    <row r="10" spans="1:1" ht="15" x14ac:dyDescent="0.2">
      <c r="A10" s="4" t="s">
        <v>42</v>
      </c>
    </row>
    <row r="11" spans="1:1" ht="15" x14ac:dyDescent="0.2">
      <c r="A11" s="4"/>
    </row>
    <row r="12" spans="1:1" ht="15.75" x14ac:dyDescent="0.25">
      <c r="A12" s="3" t="s">
        <v>11</v>
      </c>
    </row>
    <row r="13" spans="1:1" ht="15" x14ac:dyDescent="0.2">
      <c r="A13" s="4" t="s">
        <v>12</v>
      </c>
    </row>
    <row r="14" spans="1:1" ht="15" x14ac:dyDescent="0.2">
      <c r="A14" s="4" t="s">
        <v>87</v>
      </c>
    </row>
    <row r="15" spans="1:1" ht="15" x14ac:dyDescent="0.2">
      <c r="A15" s="4" t="s">
        <v>88</v>
      </c>
    </row>
    <row r="16" spans="1:1" ht="15" x14ac:dyDescent="0.2">
      <c r="A16" s="4"/>
    </row>
    <row r="17" spans="1:1" ht="15.75" x14ac:dyDescent="0.25">
      <c r="A17" s="3" t="s">
        <v>13</v>
      </c>
    </row>
    <row r="18" spans="1:1" ht="90" x14ac:dyDescent="0.2">
      <c r="A18" s="4" t="s">
        <v>125</v>
      </c>
    </row>
    <row r="19" spans="1:1" ht="105" x14ac:dyDescent="0.2">
      <c r="A19" s="4" t="s">
        <v>122</v>
      </c>
    </row>
    <row r="20" spans="1:1" ht="120" x14ac:dyDescent="0.2">
      <c r="A20" s="4" t="s">
        <v>123</v>
      </c>
    </row>
    <row r="21" spans="1:1" ht="90" x14ac:dyDescent="0.2">
      <c r="A21" s="4" t="s">
        <v>124</v>
      </c>
    </row>
    <row r="23" spans="1:1" ht="15.75" x14ac:dyDescent="0.25">
      <c r="A23" s="3" t="s">
        <v>14</v>
      </c>
    </row>
    <row r="24" spans="1:1" ht="30" x14ac:dyDescent="0.2">
      <c r="A24" s="6" t="s">
        <v>30</v>
      </c>
    </row>
    <row r="25" spans="1:1" ht="45" x14ac:dyDescent="0.2">
      <c r="A25" s="8" t="s">
        <v>94</v>
      </c>
    </row>
    <row r="26" spans="1:1" ht="15" x14ac:dyDescent="0.2">
      <c r="A26" s="7" t="s">
        <v>31</v>
      </c>
    </row>
    <row r="27" spans="1:1" ht="15.75" x14ac:dyDescent="0.25">
      <c r="A27" s="9"/>
    </row>
    <row r="28" spans="1:1" ht="15.75" x14ac:dyDescent="0.25">
      <c r="A28" s="9"/>
    </row>
    <row r="29" spans="1:1" ht="15.75" x14ac:dyDescent="0.25">
      <c r="A29" s="9"/>
    </row>
    <row r="30" spans="1:1" ht="15.75" x14ac:dyDescent="0.25">
      <c r="A30" s="9"/>
    </row>
    <row r="31" spans="1:1" ht="15.75" x14ac:dyDescent="0.25">
      <c r="A31" s="9"/>
    </row>
    <row r="32" spans="1:1" ht="15.75" x14ac:dyDescent="0.25">
      <c r="A32" s="9"/>
    </row>
    <row r="33" spans="1:1" ht="15.75" x14ac:dyDescent="0.25">
      <c r="A33" s="9"/>
    </row>
    <row r="34" spans="1:1" ht="15.75" x14ac:dyDescent="0.25">
      <c r="A34" s="9"/>
    </row>
    <row r="35" spans="1:1" ht="15.75" x14ac:dyDescent="0.25">
      <c r="A35" s="9"/>
    </row>
    <row r="36" spans="1:1" ht="15.75" x14ac:dyDescent="0.25">
      <c r="A36" s="9"/>
    </row>
    <row r="37" spans="1:1" ht="15.75" x14ac:dyDescent="0.25">
      <c r="A37" s="9"/>
    </row>
    <row r="38" spans="1:1" ht="15.75" x14ac:dyDescent="0.25">
      <c r="A38" s="9"/>
    </row>
    <row r="39" spans="1:1" ht="15.75" x14ac:dyDescent="0.25">
      <c r="A39" s="9"/>
    </row>
    <row r="40" spans="1:1" ht="15.75" x14ac:dyDescent="0.25">
      <c r="A40" s="9"/>
    </row>
    <row r="41" spans="1:1" ht="15.75" x14ac:dyDescent="0.25">
      <c r="A41" s="9"/>
    </row>
    <row r="42" spans="1:1" ht="15.75" x14ac:dyDescent="0.25">
      <c r="A42" s="9"/>
    </row>
    <row r="43" spans="1:1" ht="15.75" x14ac:dyDescent="0.25">
      <c r="A43" s="9"/>
    </row>
    <row r="44" spans="1:1" ht="15.75" x14ac:dyDescent="0.25">
      <c r="A44" s="9"/>
    </row>
    <row r="45" spans="1:1" ht="15.75" x14ac:dyDescent="0.25">
      <c r="A45" s="9"/>
    </row>
  </sheetData>
  <pageMargins left="0.45" right="0.45" top="0.5" bottom="0.5" header="0.05" footer="0.05"/>
  <pageSetup orientation="portrait" r:id="rId1"/>
  <headerFooter>
    <oddFooter>&amp;L&amp;D&amp;C© 2013 Continual Impact LLC&amp;R&amp;F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zoomScaleNormal="100" workbookViewId="0"/>
  </sheetViews>
  <sheetFormatPr defaultColWidth="60.85546875" defaultRowHeight="12.75" x14ac:dyDescent="0.2"/>
  <cols>
    <col min="1" max="1" width="94.5703125" customWidth="1"/>
  </cols>
  <sheetData>
    <row r="1" spans="1:1" ht="15.75" x14ac:dyDescent="0.25">
      <c r="A1" s="18" t="s">
        <v>85</v>
      </c>
    </row>
    <row r="2" spans="1:1" ht="15.75" x14ac:dyDescent="0.25">
      <c r="A2" s="2"/>
    </row>
    <row r="3" spans="1:1" ht="15.75" x14ac:dyDescent="0.25">
      <c r="A3" s="3" t="s">
        <v>8</v>
      </c>
    </row>
    <row r="4" spans="1:1" ht="15" x14ac:dyDescent="0.2">
      <c r="A4" s="4" t="s">
        <v>57</v>
      </c>
    </row>
    <row r="5" spans="1:1" ht="15" x14ac:dyDescent="0.2">
      <c r="A5" s="4"/>
    </row>
    <row r="6" spans="1:1" ht="15.75" x14ac:dyDescent="0.25">
      <c r="A6" s="3" t="s">
        <v>9</v>
      </c>
    </row>
    <row r="7" spans="1:1" ht="15" x14ac:dyDescent="0.2">
      <c r="A7" s="5" t="s">
        <v>15</v>
      </c>
    </row>
    <row r="8" spans="1:1" ht="15" x14ac:dyDescent="0.2">
      <c r="A8" s="5" t="s">
        <v>17</v>
      </c>
    </row>
    <row r="9" spans="1:1" ht="15" x14ac:dyDescent="0.2">
      <c r="A9" s="5" t="s">
        <v>16</v>
      </c>
    </row>
    <row r="10" spans="1:1" ht="15" x14ac:dyDescent="0.2">
      <c r="A10" s="5"/>
    </row>
    <row r="11" spans="1:1" ht="15.75" x14ac:dyDescent="0.25">
      <c r="A11" s="3" t="s">
        <v>10</v>
      </c>
    </row>
    <row r="12" spans="1:1" ht="15" x14ac:dyDescent="0.2">
      <c r="A12" s="4" t="s">
        <v>43</v>
      </c>
    </row>
    <row r="14" spans="1:1" ht="15.75" x14ac:dyDescent="0.25">
      <c r="A14" s="3" t="s">
        <v>11</v>
      </c>
    </row>
    <row r="15" spans="1:1" ht="15" x14ac:dyDescent="0.2">
      <c r="A15" s="4" t="s">
        <v>12</v>
      </c>
    </row>
    <row r="16" spans="1:1" ht="15" x14ac:dyDescent="0.2">
      <c r="A16" s="4" t="s">
        <v>104</v>
      </c>
    </row>
    <row r="17" spans="1:1" ht="15" x14ac:dyDescent="0.2">
      <c r="A17" s="4" t="s">
        <v>18</v>
      </c>
    </row>
    <row r="18" spans="1:1" ht="15" x14ac:dyDescent="0.2">
      <c r="A18" s="4"/>
    </row>
    <row r="19" spans="1:1" ht="15.75" x14ac:dyDescent="0.25">
      <c r="A19" s="3" t="s">
        <v>13</v>
      </c>
    </row>
    <row r="20" spans="1:1" ht="105" x14ac:dyDescent="0.2">
      <c r="A20" s="4" t="s">
        <v>126</v>
      </c>
    </row>
    <row r="21" spans="1:1" ht="105" x14ac:dyDescent="0.2">
      <c r="A21" s="4" t="s">
        <v>127</v>
      </c>
    </row>
    <row r="22" spans="1:1" ht="45" x14ac:dyDescent="0.2">
      <c r="A22" s="4" t="s">
        <v>128</v>
      </c>
    </row>
    <row r="23" spans="1:1" ht="75" x14ac:dyDescent="0.2">
      <c r="A23" s="4" t="s">
        <v>129</v>
      </c>
    </row>
    <row r="24" spans="1:1" ht="15" x14ac:dyDescent="0.2">
      <c r="A24" s="4"/>
    </row>
    <row r="25" spans="1:1" ht="15.75" x14ac:dyDescent="0.25">
      <c r="A25" s="3" t="s">
        <v>14</v>
      </c>
    </row>
    <row r="26" spans="1:1" ht="15" x14ac:dyDescent="0.2">
      <c r="A26" s="6" t="s">
        <v>106</v>
      </c>
    </row>
    <row r="27" spans="1:1" ht="30" x14ac:dyDescent="0.2">
      <c r="A27" s="6" t="s">
        <v>30</v>
      </c>
    </row>
    <row r="28" spans="1:1" ht="15" x14ac:dyDescent="0.2">
      <c r="A28" s="7" t="s">
        <v>31</v>
      </c>
    </row>
    <row r="29" spans="1:1" ht="15" x14ac:dyDescent="0.2">
      <c r="A29" s="7" t="s">
        <v>118</v>
      </c>
    </row>
    <row r="30" spans="1:1" ht="15" x14ac:dyDescent="0.2">
      <c r="A30" s="6"/>
    </row>
    <row r="32" spans="1:1" ht="15" x14ac:dyDescent="0.2">
      <c r="A32" s="8"/>
    </row>
    <row r="33" spans="1:1" ht="15" x14ac:dyDescent="0.2">
      <c r="A33" s="8"/>
    </row>
    <row r="34" spans="1:1" ht="15.75" x14ac:dyDescent="0.25">
      <c r="A34" s="9"/>
    </row>
    <row r="35" spans="1:1" ht="15.75" x14ac:dyDescent="0.25">
      <c r="A35" s="9"/>
    </row>
    <row r="36" spans="1:1" ht="15.75" x14ac:dyDescent="0.25">
      <c r="A36" s="9"/>
    </row>
    <row r="37" spans="1:1" ht="15.75" x14ac:dyDescent="0.25">
      <c r="A37" s="9"/>
    </row>
    <row r="38" spans="1:1" ht="15.75" x14ac:dyDescent="0.25">
      <c r="A38" s="9"/>
    </row>
    <row r="39" spans="1:1" ht="15.75" x14ac:dyDescent="0.25">
      <c r="A39" s="9"/>
    </row>
    <row r="40" spans="1:1" ht="15.75" x14ac:dyDescent="0.25">
      <c r="A40" s="9"/>
    </row>
    <row r="41" spans="1:1" ht="15.75" x14ac:dyDescent="0.25">
      <c r="A41" s="9"/>
    </row>
    <row r="42" spans="1:1" ht="15.75" x14ac:dyDescent="0.25">
      <c r="A42" s="9"/>
    </row>
    <row r="43" spans="1:1" ht="15.75" x14ac:dyDescent="0.25">
      <c r="A43" s="9"/>
    </row>
    <row r="44" spans="1:1" ht="15.75" x14ac:dyDescent="0.25">
      <c r="A44" s="9"/>
    </row>
    <row r="45" spans="1:1" ht="15.75" x14ac:dyDescent="0.25">
      <c r="A45" s="9"/>
    </row>
    <row r="46" spans="1:1" ht="15.75" x14ac:dyDescent="0.25">
      <c r="A46" s="9"/>
    </row>
    <row r="47" spans="1:1" ht="15.75" x14ac:dyDescent="0.25">
      <c r="A47" s="9"/>
    </row>
    <row r="48" spans="1:1" ht="15.75" x14ac:dyDescent="0.25">
      <c r="A48" s="9"/>
    </row>
    <row r="49" spans="1:1" ht="15.75" x14ac:dyDescent="0.25">
      <c r="A49" s="9"/>
    </row>
    <row r="50" spans="1:1" ht="15.75" x14ac:dyDescent="0.25">
      <c r="A50" s="9"/>
    </row>
    <row r="51" spans="1:1" ht="15.75" x14ac:dyDescent="0.25">
      <c r="A51" s="9"/>
    </row>
    <row r="52" spans="1:1" ht="15.75" x14ac:dyDescent="0.25">
      <c r="A52" s="9"/>
    </row>
    <row r="53" spans="1:1" ht="15.75" x14ac:dyDescent="0.25">
      <c r="A53" s="9"/>
    </row>
    <row r="54" spans="1:1" ht="15.75" x14ac:dyDescent="0.25">
      <c r="A54" s="9"/>
    </row>
    <row r="55" spans="1:1" ht="15.75" x14ac:dyDescent="0.25">
      <c r="A55" s="9"/>
    </row>
    <row r="56" spans="1:1" ht="15.75" x14ac:dyDescent="0.25">
      <c r="A56" s="9"/>
    </row>
  </sheetData>
  <pageMargins left="0.7" right="0.7" top="0.75" bottom="0.75" header="0.3" footer="0.3"/>
  <pageSetup orientation="portrait" r:id="rId1"/>
  <headerFooter>
    <oddFooter>&amp;L&amp;D&amp;C© 2013 Continual Impact LLC&amp;R&amp;F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4"/>
  <sheetViews>
    <sheetView zoomScale="97" zoomScaleNormal="100" workbookViewId="0"/>
  </sheetViews>
  <sheetFormatPr defaultRowHeight="12.75" x14ac:dyDescent="0.2"/>
  <cols>
    <col min="1" max="1" width="10.42578125" customWidth="1"/>
    <col min="2" max="4" width="13.85546875" customWidth="1"/>
    <col min="5" max="5" width="31.85546875" customWidth="1"/>
    <col min="6" max="6" width="11" bestFit="1" customWidth="1"/>
    <col min="8" max="8" width="15.5703125" customWidth="1"/>
    <col min="9" max="9" width="19" customWidth="1"/>
    <col min="10" max="10" width="13.140625" customWidth="1"/>
    <col min="12" max="12" width="16.7109375" customWidth="1"/>
    <col min="13" max="13" width="20.140625" customWidth="1"/>
    <col min="14" max="14" width="25.5703125" customWidth="1"/>
  </cols>
  <sheetData>
    <row r="1" spans="1:14" ht="23.25" x14ac:dyDescent="0.35">
      <c r="A1" s="17" t="s">
        <v>81</v>
      </c>
    </row>
    <row r="2" spans="1:14" s="57" customFormat="1" ht="19.5" customHeight="1" x14ac:dyDescent="0.3">
      <c r="A2" s="171" t="s">
        <v>108</v>
      </c>
      <c r="B2" s="171"/>
      <c r="C2" s="171"/>
      <c r="D2" s="171"/>
      <c r="E2" s="171"/>
      <c r="F2" s="171"/>
      <c r="G2" s="171"/>
      <c r="L2" s="58" t="s">
        <v>3</v>
      </c>
      <c r="M2" s="58"/>
      <c r="N2" s="58"/>
    </row>
    <row r="3" spans="1:14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customHeight="1" thickBot="1" x14ac:dyDescent="0.3">
      <c r="A4" s="162" t="s">
        <v>115</v>
      </c>
      <c r="B4" s="163"/>
      <c r="C4" s="163"/>
      <c r="D4" s="164"/>
      <c r="E4" s="172" t="s">
        <v>89</v>
      </c>
      <c r="F4" s="173"/>
      <c r="G4" s="173"/>
      <c r="H4" s="174"/>
      <c r="I4" s="178" t="s">
        <v>75</v>
      </c>
      <c r="J4" s="178"/>
      <c r="K4" s="178"/>
      <c r="L4" s="175" t="s">
        <v>90</v>
      </c>
      <c r="M4" s="176"/>
      <c r="N4" s="177"/>
    </row>
    <row r="5" spans="1:14" ht="94.5" customHeight="1" x14ac:dyDescent="0.2">
      <c r="A5" s="96" t="s">
        <v>4</v>
      </c>
      <c r="B5" s="97" t="s">
        <v>95</v>
      </c>
      <c r="C5" s="23" t="s">
        <v>116</v>
      </c>
      <c r="D5" s="23" t="s">
        <v>117</v>
      </c>
      <c r="E5" s="24" t="s">
        <v>96</v>
      </c>
      <c r="F5" s="25" t="s">
        <v>0</v>
      </c>
      <c r="G5" s="25" t="s">
        <v>64</v>
      </c>
      <c r="H5" s="25" t="s">
        <v>5</v>
      </c>
      <c r="I5" s="26" t="s">
        <v>61</v>
      </c>
      <c r="J5" s="26" t="s">
        <v>110</v>
      </c>
      <c r="K5" s="26" t="s">
        <v>74</v>
      </c>
      <c r="L5" s="27" t="s">
        <v>76</v>
      </c>
      <c r="M5" s="27" t="s">
        <v>98</v>
      </c>
      <c r="N5" s="28" t="s">
        <v>62</v>
      </c>
    </row>
    <row r="6" spans="1:14" ht="60.75" thickBot="1" x14ac:dyDescent="0.25">
      <c r="A6" s="102" t="s">
        <v>114</v>
      </c>
      <c r="B6" s="103" t="s">
        <v>20</v>
      </c>
      <c r="C6" s="104">
        <v>2</v>
      </c>
      <c r="D6" s="104">
        <v>45</v>
      </c>
      <c r="E6" s="105" t="s">
        <v>77</v>
      </c>
      <c r="F6" s="105">
        <f>5/45</f>
        <v>0.1111111111111111</v>
      </c>
      <c r="G6" s="105">
        <f>1-F6</f>
        <v>0.88888888888888884</v>
      </c>
      <c r="H6" s="105">
        <v>0.8</v>
      </c>
      <c r="I6" s="106" t="s">
        <v>113</v>
      </c>
      <c r="J6" s="107" t="s">
        <v>78</v>
      </c>
      <c r="K6" s="108">
        <v>3</v>
      </c>
      <c r="L6" s="109">
        <f>K6*H6*F6</f>
        <v>0.26666666666666672</v>
      </c>
      <c r="M6" s="110" t="s">
        <v>79</v>
      </c>
      <c r="N6" s="111" t="s">
        <v>80</v>
      </c>
    </row>
    <row r="7" spans="1:14" ht="30" x14ac:dyDescent="0.2">
      <c r="A7" s="50">
        <v>1</v>
      </c>
      <c r="B7" s="51" t="s">
        <v>19</v>
      </c>
      <c r="C7" s="54">
        <v>0</v>
      </c>
      <c r="D7" s="54">
        <v>50</v>
      </c>
      <c r="E7" s="52" t="s">
        <v>25</v>
      </c>
      <c r="F7" s="56">
        <v>1</v>
      </c>
      <c r="G7" s="112">
        <f t="shared" ref="G7:G15" si="0">1-F7</f>
        <v>0</v>
      </c>
      <c r="H7" s="56">
        <v>0.2</v>
      </c>
      <c r="I7" s="53" t="s">
        <v>63</v>
      </c>
      <c r="J7" s="66" t="s">
        <v>78</v>
      </c>
      <c r="K7" s="54">
        <v>5</v>
      </c>
      <c r="L7" s="113">
        <f t="shared" ref="L7:L15" si="1">K7*H7*F7</f>
        <v>1</v>
      </c>
      <c r="M7" s="55"/>
      <c r="N7" s="74"/>
    </row>
    <row r="8" spans="1:14" ht="30" x14ac:dyDescent="0.2">
      <c r="A8" s="29">
        <v>2</v>
      </c>
      <c r="B8" s="47" t="s">
        <v>20</v>
      </c>
      <c r="C8" s="32">
        <v>2</v>
      </c>
      <c r="D8" s="32">
        <v>30</v>
      </c>
      <c r="E8" s="48" t="s">
        <v>26</v>
      </c>
      <c r="F8" s="10">
        <v>0.95</v>
      </c>
      <c r="G8" s="81">
        <f t="shared" si="0"/>
        <v>5.0000000000000044E-2</v>
      </c>
      <c r="H8" s="10">
        <v>0.5</v>
      </c>
      <c r="I8" s="37" t="s">
        <v>63</v>
      </c>
      <c r="J8" s="67" t="s">
        <v>78</v>
      </c>
      <c r="K8" s="32">
        <v>3</v>
      </c>
      <c r="L8" s="83">
        <f t="shared" si="1"/>
        <v>1.4249999999999998</v>
      </c>
      <c r="M8" s="38"/>
      <c r="N8" s="72"/>
    </row>
    <row r="9" spans="1:14" ht="31.5" x14ac:dyDescent="0.25">
      <c r="A9" s="29">
        <v>3</v>
      </c>
      <c r="B9" s="60" t="s">
        <v>21</v>
      </c>
      <c r="C9" s="64">
        <v>5</v>
      </c>
      <c r="D9" s="64">
        <v>75</v>
      </c>
      <c r="E9" s="61" t="s">
        <v>27</v>
      </c>
      <c r="F9" s="62">
        <v>0.95</v>
      </c>
      <c r="G9" s="81">
        <f t="shared" si="0"/>
        <v>5.0000000000000044E-2</v>
      </c>
      <c r="H9" s="62">
        <v>0.8</v>
      </c>
      <c r="I9" s="63" t="s">
        <v>63</v>
      </c>
      <c r="J9" s="68" t="s">
        <v>78</v>
      </c>
      <c r="K9" s="64">
        <v>5</v>
      </c>
      <c r="L9" s="83">
        <f t="shared" si="1"/>
        <v>3.8</v>
      </c>
      <c r="M9" s="65" t="s">
        <v>79</v>
      </c>
      <c r="N9" s="69" t="s">
        <v>80</v>
      </c>
    </row>
    <row r="10" spans="1:14" ht="30" x14ac:dyDescent="0.2">
      <c r="A10" s="29">
        <v>4</v>
      </c>
      <c r="B10" s="47" t="s">
        <v>22</v>
      </c>
      <c r="C10" s="32">
        <v>105</v>
      </c>
      <c r="D10" s="32">
        <v>120</v>
      </c>
      <c r="E10" s="48" t="s">
        <v>28</v>
      </c>
      <c r="F10" s="10">
        <v>0.2</v>
      </c>
      <c r="G10" s="81">
        <f t="shared" si="0"/>
        <v>0.8</v>
      </c>
      <c r="H10" s="10">
        <v>0.2</v>
      </c>
      <c r="I10" s="37" t="s">
        <v>63</v>
      </c>
      <c r="J10" s="67" t="s">
        <v>78</v>
      </c>
      <c r="K10" s="32">
        <v>5</v>
      </c>
      <c r="L10" s="83">
        <f t="shared" si="1"/>
        <v>0.2</v>
      </c>
      <c r="M10" s="38"/>
      <c r="N10" s="72"/>
    </row>
    <row r="11" spans="1:14" ht="30" x14ac:dyDescent="0.2">
      <c r="A11" s="29">
        <v>5</v>
      </c>
      <c r="B11" s="47" t="s">
        <v>23</v>
      </c>
      <c r="C11" s="32">
        <v>3</v>
      </c>
      <c r="D11" s="32">
        <v>20</v>
      </c>
      <c r="E11" s="48" t="s">
        <v>29</v>
      </c>
      <c r="F11" s="10">
        <v>0.95</v>
      </c>
      <c r="G11" s="81">
        <f t="shared" si="0"/>
        <v>5.0000000000000044E-2</v>
      </c>
      <c r="H11" s="10">
        <v>0.4</v>
      </c>
      <c r="I11" s="37" t="s">
        <v>63</v>
      </c>
      <c r="J11" s="67" t="s">
        <v>78</v>
      </c>
      <c r="K11" s="32">
        <v>3</v>
      </c>
      <c r="L11" s="83">
        <f t="shared" si="1"/>
        <v>1.1400000000000001</v>
      </c>
      <c r="M11" s="38"/>
      <c r="N11" s="72"/>
    </row>
    <row r="12" spans="1:14" ht="45" x14ac:dyDescent="0.2">
      <c r="A12" s="29">
        <v>6</v>
      </c>
      <c r="B12" s="47" t="s">
        <v>24</v>
      </c>
      <c r="C12" s="32">
        <v>4</v>
      </c>
      <c r="D12" s="32">
        <v>15</v>
      </c>
      <c r="E12" s="48" t="s">
        <v>56</v>
      </c>
      <c r="F12" s="10">
        <v>0.95</v>
      </c>
      <c r="G12" s="81">
        <f t="shared" si="0"/>
        <v>5.0000000000000044E-2</v>
      </c>
      <c r="H12" s="10">
        <v>0.4</v>
      </c>
      <c r="I12" s="37" t="s">
        <v>63</v>
      </c>
      <c r="J12" s="67" t="s">
        <v>78</v>
      </c>
      <c r="K12" s="32">
        <v>3</v>
      </c>
      <c r="L12" s="83">
        <f t="shared" si="1"/>
        <v>1.1400000000000001</v>
      </c>
      <c r="M12" s="38"/>
      <c r="N12" s="72"/>
    </row>
    <row r="13" spans="1:14" ht="15" x14ac:dyDescent="0.2">
      <c r="A13" s="29">
        <v>7</v>
      </c>
      <c r="B13" s="30"/>
      <c r="C13" s="30"/>
      <c r="D13" s="30"/>
      <c r="E13" s="31"/>
      <c r="F13" s="31"/>
      <c r="G13" s="81">
        <f t="shared" si="0"/>
        <v>1</v>
      </c>
      <c r="H13" s="31"/>
      <c r="I13" s="37"/>
      <c r="J13" s="70"/>
      <c r="K13" s="32"/>
      <c r="L13" s="83">
        <f t="shared" si="1"/>
        <v>0</v>
      </c>
      <c r="M13" s="38"/>
      <c r="N13" s="72"/>
    </row>
    <row r="14" spans="1:14" ht="39.950000000000003" customHeight="1" x14ac:dyDescent="0.2">
      <c r="A14" s="29">
        <v>8</v>
      </c>
      <c r="B14" s="30"/>
      <c r="C14" s="30"/>
      <c r="D14" s="30"/>
      <c r="E14" s="31"/>
      <c r="F14" s="31"/>
      <c r="G14" s="81">
        <f t="shared" si="0"/>
        <v>1</v>
      </c>
      <c r="H14" s="31"/>
      <c r="I14" s="37"/>
      <c r="J14" s="70"/>
      <c r="K14" s="32"/>
      <c r="L14" s="83">
        <f t="shared" si="1"/>
        <v>0</v>
      </c>
      <c r="M14" s="38"/>
      <c r="N14" s="72"/>
    </row>
    <row r="15" spans="1:14" ht="39.950000000000003" customHeight="1" thickBot="1" x14ac:dyDescent="0.25">
      <c r="A15" s="33">
        <v>9</v>
      </c>
      <c r="B15" s="34"/>
      <c r="C15" s="34"/>
      <c r="D15" s="34"/>
      <c r="E15" s="35"/>
      <c r="F15" s="35"/>
      <c r="G15" s="82">
        <f t="shared" si="0"/>
        <v>1</v>
      </c>
      <c r="H15" s="35"/>
      <c r="I15" s="40"/>
      <c r="J15" s="71"/>
      <c r="K15" s="36"/>
      <c r="L15" s="84">
        <f t="shared" si="1"/>
        <v>0</v>
      </c>
      <c r="M15" s="41"/>
      <c r="N15" s="73"/>
    </row>
    <row r="16" spans="1:14" ht="16.5" thickBot="1" x14ac:dyDescent="0.25">
      <c r="A16" s="15"/>
      <c r="B16" s="15"/>
      <c r="C16" s="49">
        <f>SUM(C7:C15)</f>
        <v>119</v>
      </c>
      <c r="D16" s="49">
        <f>SUM(D7:D15)</f>
        <v>310</v>
      </c>
      <c r="E16" s="15"/>
      <c r="H16" s="15"/>
      <c r="I16" s="15"/>
      <c r="J16" s="15"/>
      <c r="K16" s="15"/>
      <c r="L16" s="15"/>
      <c r="M16" s="15"/>
      <c r="N16" s="15"/>
    </row>
    <row r="17" spans="1:14" ht="17.25" thickTop="1" thickBot="1" x14ac:dyDescent="0.3">
      <c r="A17" s="165" t="s">
        <v>112</v>
      </c>
      <c r="B17" s="166"/>
      <c r="C17" s="167"/>
      <c r="D17" s="13">
        <f>C16/(C16+D16)</f>
        <v>0.27738927738927738</v>
      </c>
      <c r="H17" s="15"/>
      <c r="I17" s="15"/>
      <c r="J17" s="15"/>
      <c r="K17" s="15"/>
      <c r="L17" s="15"/>
      <c r="M17" s="15"/>
      <c r="N17" s="15"/>
    </row>
    <row r="18" spans="1:14" ht="13.5" thickTop="1" x14ac:dyDescent="0.2">
      <c r="A18" s="15"/>
      <c r="B18" s="15"/>
      <c r="C18" s="15"/>
      <c r="D18" s="15"/>
      <c r="E18" s="15"/>
      <c r="F18" s="44"/>
      <c r="G18" s="45"/>
      <c r="H18" s="15"/>
      <c r="I18" s="15"/>
      <c r="J18" s="15"/>
      <c r="K18" s="15"/>
      <c r="L18" s="15"/>
      <c r="M18" s="15"/>
      <c r="N18" s="15"/>
    </row>
    <row r="19" spans="1:14" s="20" customFormat="1" ht="18.75" thickBot="1" x14ac:dyDescent="0.3">
      <c r="A19" s="42" t="s">
        <v>82</v>
      </c>
      <c r="B19"/>
      <c r="C19"/>
      <c r="D19"/>
      <c r="E19"/>
      <c r="F19"/>
      <c r="G19" s="19"/>
      <c r="I19" s="19"/>
      <c r="J19" s="19"/>
      <c r="K19" s="19"/>
      <c r="L19" s="19"/>
      <c r="M19" s="19"/>
      <c r="N19" s="19"/>
    </row>
    <row r="20" spans="1:14" x14ac:dyDescent="0.2">
      <c r="A20" s="168" t="s">
        <v>65</v>
      </c>
      <c r="B20" s="169"/>
      <c r="C20" s="169"/>
      <c r="D20" s="169"/>
      <c r="E20" s="169"/>
      <c r="F20" s="170"/>
      <c r="G20" s="15"/>
      <c r="H20" s="153" t="s">
        <v>73</v>
      </c>
      <c r="I20" s="154"/>
      <c r="J20" s="154"/>
      <c r="K20" s="155"/>
      <c r="L20" s="15"/>
      <c r="M20" s="15"/>
      <c r="N20" s="15"/>
    </row>
    <row r="21" spans="1:14" x14ac:dyDescent="0.2">
      <c r="A21" s="21">
        <v>1</v>
      </c>
      <c r="B21" s="156" t="s">
        <v>66</v>
      </c>
      <c r="C21" s="157"/>
      <c r="D21" s="157"/>
      <c r="E21" s="157"/>
      <c r="F21" s="158"/>
      <c r="G21" s="15"/>
      <c r="H21" s="21">
        <v>1</v>
      </c>
      <c r="I21" s="156" t="s">
        <v>93</v>
      </c>
      <c r="J21" s="157"/>
      <c r="K21" s="158"/>
      <c r="L21" s="15"/>
      <c r="M21" s="15"/>
      <c r="N21" s="15"/>
    </row>
    <row r="22" spans="1:14" x14ac:dyDescent="0.2">
      <c r="A22" s="21">
        <v>3</v>
      </c>
      <c r="B22" s="156" t="s">
        <v>67</v>
      </c>
      <c r="C22" s="157"/>
      <c r="D22" s="157"/>
      <c r="E22" s="157"/>
      <c r="F22" s="158"/>
      <c r="G22" s="15"/>
      <c r="H22" s="21">
        <v>3</v>
      </c>
      <c r="I22" s="156" t="s">
        <v>92</v>
      </c>
      <c r="J22" s="157"/>
      <c r="K22" s="158"/>
      <c r="L22" s="15"/>
      <c r="M22" s="15"/>
      <c r="N22" s="15"/>
    </row>
    <row r="23" spans="1:14" ht="13.5" thickBot="1" x14ac:dyDescent="0.25">
      <c r="A23" s="22">
        <v>5</v>
      </c>
      <c r="B23" s="159" t="s">
        <v>68</v>
      </c>
      <c r="C23" s="160"/>
      <c r="D23" s="160"/>
      <c r="E23" s="160"/>
      <c r="F23" s="161"/>
      <c r="G23" s="15"/>
      <c r="H23" s="22">
        <v>5</v>
      </c>
      <c r="I23" s="159" t="s">
        <v>91</v>
      </c>
      <c r="J23" s="160"/>
      <c r="K23" s="161"/>
      <c r="L23" s="15"/>
      <c r="M23" s="15"/>
      <c r="N23" s="15"/>
    </row>
    <row r="24" spans="1:14" ht="13.5" thickBot="1" x14ac:dyDescent="0.25">
      <c r="G24" s="15"/>
      <c r="H24" s="15"/>
      <c r="I24" s="15"/>
      <c r="J24" s="15"/>
      <c r="K24" s="15"/>
      <c r="L24" s="15"/>
      <c r="M24" s="15"/>
      <c r="N24" s="15"/>
    </row>
    <row r="25" spans="1:14" x14ac:dyDescent="0.2">
      <c r="A25" s="168" t="s">
        <v>69</v>
      </c>
      <c r="B25" s="169"/>
      <c r="C25" s="169"/>
      <c r="D25" s="169"/>
      <c r="E25" s="169"/>
      <c r="F25" s="170"/>
      <c r="G25" s="15"/>
      <c r="H25" s="153" t="s">
        <v>111</v>
      </c>
      <c r="I25" s="154"/>
      <c r="J25" s="154"/>
      <c r="K25" s="155"/>
      <c r="L25" s="15"/>
      <c r="M25" s="15"/>
      <c r="N25" s="15"/>
    </row>
    <row r="26" spans="1:14" x14ac:dyDescent="0.2">
      <c r="A26" s="21">
        <v>1</v>
      </c>
      <c r="B26" s="156" t="s">
        <v>71</v>
      </c>
      <c r="C26" s="157"/>
      <c r="D26" s="157"/>
      <c r="E26" s="157"/>
      <c r="F26" s="158"/>
      <c r="G26" s="15"/>
      <c r="H26" s="21">
        <v>1</v>
      </c>
      <c r="I26" s="156"/>
      <c r="J26" s="157"/>
      <c r="K26" s="158"/>
      <c r="L26" s="15"/>
      <c r="M26" s="15"/>
      <c r="N26" s="15"/>
    </row>
    <row r="27" spans="1:14" x14ac:dyDescent="0.2">
      <c r="A27" s="21">
        <v>3</v>
      </c>
      <c r="B27" s="156" t="s">
        <v>70</v>
      </c>
      <c r="C27" s="157"/>
      <c r="D27" s="157"/>
      <c r="E27" s="157"/>
      <c r="F27" s="158"/>
      <c r="G27" s="15"/>
      <c r="H27" s="21">
        <v>3</v>
      </c>
      <c r="I27" s="156"/>
      <c r="J27" s="157"/>
      <c r="K27" s="158"/>
      <c r="L27" s="15"/>
      <c r="M27" s="15"/>
      <c r="N27" s="15"/>
    </row>
    <row r="28" spans="1:14" ht="13.5" thickBot="1" x14ac:dyDescent="0.25">
      <c r="A28" s="22">
        <v>5</v>
      </c>
      <c r="B28" s="159" t="s">
        <v>72</v>
      </c>
      <c r="C28" s="160"/>
      <c r="D28" s="160"/>
      <c r="E28" s="160"/>
      <c r="F28" s="161"/>
      <c r="G28" s="15"/>
      <c r="H28" s="22">
        <v>5</v>
      </c>
      <c r="I28" s="159"/>
      <c r="J28" s="160"/>
      <c r="K28" s="161"/>
      <c r="L28" s="15"/>
      <c r="M28" s="15"/>
      <c r="N28" s="15"/>
    </row>
    <row r="29" spans="1:14" x14ac:dyDescent="0.2">
      <c r="G29" s="15"/>
      <c r="I29" s="16"/>
      <c r="J29" s="15"/>
      <c r="K29" s="15"/>
      <c r="L29" s="15"/>
      <c r="M29" s="15"/>
      <c r="N29" s="15"/>
    </row>
    <row r="30" spans="1:14" ht="12.75" customHeight="1" x14ac:dyDescent="0.2">
      <c r="G30" s="15"/>
      <c r="I30" s="16"/>
      <c r="J30" s="15"/>
      <c r="K30" s="15"/>
      <c r="L30" s="15"/>
      <c r="M30" s="15"/>
      <c r="N30" s="15"/>
    </row>
    <row r="31" spans="1:14" x14ac:dyDescent="0.2">
      <c r="G31" s="15"/>
      <c r="I31" s="15"/>
      <c r="J31" s="15"/>
      <c r="K31" s="15"/>
      <c r="L31" s="15"/>
      <c r="M31" s="15"/>
      <c r="N31" s="15"/>
    </row>
    <row r="32" spans="1:14" x14ac:dyDescent="0.2">
      <c r="G32" s="15"/>
      <c r="I32" s="15"/>
      <c r="J32" s="15"/>
      <c r="K32" s="15"/>
      <c r="L32" s="15"/>
      <c r="M32" s="15"/>
      <c r="N32" s="15"/>
    </row>
    <row r="33" spans="1:14" x14ac:dyDescent="0.2">
      <c r="G33" s="15"/>
      <c r="I33" s="15"/>
      <c r="J33" s="15"/>
      <c r="K33" s="15"/>
      <c r="L33" s="15"/>
      <c r="M33" s="15"/>
      <c r="N33" s="15"/>
    </row>
    <row r="34" spans="1:14" x14ac:dyDescent="0.2"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G35" s="15"/>
      <c r="H35" s="15"/>
      <c r="I35" s="15"/>
      <c r="J35" s="15"/>
      <c r="K35" s="15"/>
      <c r="L35" s="15"/>
      <c r="M35" s="15"/>
      <c r="N35" s="15"/>
    </row>
    <row r="36" spans="1:14" x14ac:dyDescent="0.2">
      <c r="G36" s="15"/>
      <c r="H36" s="15"/>
      <c r="I36" s="15"/>
      <c r="J36" s="15"/>
      <c r="K36" s="15"/>
      <c r="L36" s="15"/>
      <c r="M36" s="15"/>
      <c r="N36" s="15"/>
    </row>
    <row r="37" spans="1:14" x14ac:dyDescent="0.2">
      <c r="G37" s="15"/>
      <c r="H37" s="15"/>
      <c r="I37" s="15"/>
      <c r="J37" s="15"/>
      <c r="K37" s="15"/>
      <c r="L37" s="15"/>
      <c r="M37" s="15"/>
      <c r="N37" s="15"/>
    </row>
    <row r="38" spans="1:14" x14ac:dyDescent="0.2">
      <c r="G38" s="15"/>
      <c r="H38" s="15"/>
      <c r="I38" s="15"/>
      <c r="J38" s="15"/>
      <c r="K38" s="15"/>
      <c r="L38" s="15"/>
      <c r="M38" s="15"/>
      <c r="N38" s="15"/>
    </row>
    <row r="39" spans="1:14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14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14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14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14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1:14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</row>
    <row r="75" spans="1:14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</row>
    <row r="80" spans="1:1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</row>
    <row r="81" spans="1:14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</row>
    <row r="82" spans="1:14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</row>
    <row r="83" spans="1:14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</row>
    <row r="85" spans="1:14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</row>
    <row r="86" spans="1:14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</row>
    <row r="87" spans="1:14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</row>
    <row r="88" spans="1:14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</row>
    <row r="89" spans="1:14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spans="1:14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spans="1:14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93" spans="1:14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</row>
    <row r="94" spans="1:14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</row>
    <row r="95" spans="1:14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</row>
    <row r="100" spans="1:14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</row>
    <row r="101" spans="1:1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</row>
    <row r="106" spans="1:14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4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4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</row>
    <row r="110" spans="1:14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</row>
    <row r="111" spans="1:14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</row>
    <row r="112" spans="1:14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</row>
    <row r="113" spans="1:14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</row>
    <row r="114" spans="1:14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</row>
    <row r="115" spans="1:14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</row>
    <row r="116" spans="1:14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</row>
    <row r="117" spans="1:14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</row>
    <row r="118" spans="1:14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</row>
    <row r="119" spans="1:14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</row>
    <row r="120" spans="1:14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</row>
    <row r="121" spans="1:14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spans="1:14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spans="1:14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</row>
    <row r="128" spans="1:14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1:14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1:14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1:14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1:14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1:14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1:14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</row>
    <row r="135" spans="1:1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</row>
    <row r="136" spans="1:14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</row>
    <row r="137" spans="1:14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</row>
    <row r="138" spans="1:14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</row>
    <row r="139" spans="1:14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</row>
    <row r="140" spans="1:14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</row>
    <row r="141" spans="1:14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</row>
    <row r="142" spans="1:14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</row>
    <row r="143" spans="1:14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</row>
    <row r="144" spans="1:14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</row>
  </sheetData>
  <mergeCells count="22">
    <mergeCell ref="A2:G2"/>
    <mergeCell ref="A4:D4"/>
    <mergeCell ref="E4:H4"/>
    <mergeCell ref="I4:K4"/>
    <mergeCell ref="L4:N4"/>
    <mergeCell ref="A20:F20"/>
    <mergeCell ref="H20:K20"/>
    <mergeCell ref="B21:F21"/>
    <mergeCell ref="I21:K21"/>
    <mergeCell ref="A17:C17"/>
    <mergeCell ref="B22:F22"/>
    <mergeCell ref="I22:K22"/>
    <mergeCell ref="B27:F27"/>
    <mergeCell ref="I27:K27"/>
    <mergeCell ref="B28:F28"/>
    <mergeCell ref="I28:K28"/>
    <mergeCell ref="B23:F23"/>
    <mergeCell ref="I23:K23"/>
    <mergeCell ref="A25:F25"/>
    <mergeCell ref="H25:K25"/>
    <mergeCell ref="B26:F26"/>
    <mergeCell ref="I26:K26"/>
  </mergeCells>
  <pageMargins left="0.2" right="0.2" top="0.25" bottom="0.25" header="0.05" footer="0.05"/>
  <pageSetup scale="61" orientation="landscape" r:id="rId1"/>
  <headerFooter>
    <oddFooter>&amp;L&amp;D&amp;C© 2013 Continual Impact LLC&amp;R&amp;F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4" zoomScaleNormal="90" workbookViewId="0">
      <pane ySplit="7" topLeftCell="A8" activePane="bottomLeft" state="frozen"/>
      <selection activeCell="B1" sqref="B1"/>
      <selection pane="bottomLeft" activeCell="A8" sqref="A8"/>
    </sheetView>
  </sheetViews>
  <sheetFormatPr defaultRowHeight="12.75" x14ac:dyDescent="0.2"/>
  <cols>
    <col min="1" max="1" width="10.5703125" customWidth="1"/>
    <col min="2" max="2" width="30.28515625" customWidth="1"/>
    <col min="3" max="3" width="17.5703125" customWidth="1"/>
    <col min="4" max="5" width="15" customWidth="1"/>
    <col min="6" max="6" width="31" customWidth="1"/>
    <col min="8" max="8" width="11.7109375" customWidth="1"/>
    <col min="9" max="9" width="14.5703125" customWidth="1"/>
    <col min="10" max="10" width="13.28515625" customWidth="1"/>
    <col min="11" max="12" width="12.5703125" customWidth="1"/>
    <col min="13" max="13" width="46.42578125" customWidth="1"/>
  </cols>
  <sheetData>
    <row r="1" spans="1:14" ht="23.25" x14ac:dyDescent="0.35">
      <c r="A1" s="17" t="s">
        <v>83</v>
      </c>
    </row>
    <row r="2" spans="1:14" s="57" customFormat="1" ht="20.25" x14ac:dyDescent="0.3">
      <c r="A2" s="171" t="s">
        <v>109</v>
      </c>
      <c r="B2" s="171"/>
      <c r="C2" s="171"/>
      <c r="D2" s="171"/>
      <c r="E2" s="171"/>
      <c r="F2" s="171"/>
      <c r="K2" s="58" t="s">
        <v>3</v>
      </c>
      <c r="L2" s="58"/>
      <c r="M2" s="58"/>
    </row>
    <row r="3" spans="1:14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20.100000000000001" customHeight="1" x14ac:dyDescent="0.25">
      <c r="A4" s="188" t="s">
        <v>105</v>
      </c>
      <c r="B4" s="189"/>
      <c r="C4" s="189"/>
      <c r="D4" s="189"/>
      <c r="E4" s="189"/>
      <c r="F4" s="186" t="s">
        <v>89</v>
      </c>
      <c r="G4" s="186"/>
      <c r="H4" s="186"/>
      <c r="I4" s="186"/>
      <c r="J4" s="185" t="s">
        <v>100</v>
      </c>
      <c r="K4" s="185"/>
      <c r="L4" s="181" t="s">
        <v>90</v>
      </c>
      <c r="M4" s="182"/>
    </row>
    <row r="5" spans="1:14" ht="20.100000000000001" customHeight="1" x14ac:dyDescent="0.2">
      <c r="A5" s="190"/>
      <c r="B5" s="191"/>
      <c r="C5" s="191"/>
      <c r="D5" s="191"/>
      <c r="E5" s="191"/>
      <c r="F5" s="187"/>
      <c r="G5" s="187"/>
      <c r="H5" s="187"/>
      <c r="I5" s="187"/>
      <c r="J5" s="114" t="s">
        <v>101</v>
      </c>
      <c r="K5" s="115">
        <v>25</v>
      </c>
      <c r="L5" s="183"/>
      <c r="M5" s="184"/>
    </row>
    <row r="6" spans="1:14" ht="91.5" customHeight="1" x14ac:dyDescent="0.2">
      <c r="A6" s="119" t="s">
        <v>4</v>
      </c>
      <c r="B6" s="116" t="s">
        <v>95</v>
      </c>
      <c r="C6" s="80" t="s">
        <v>116</v>
      </c>
      <c r="D6" s="80" t="s">
        <v>117</v>
      </c>
      <c r="E6" s="116" t="s">
        <v>97</v>
      </c>
      <c r="F6" s="117" t="s">
        <v>6</v>
      </c>
      <c r="G6" s="117" t="s">
        <v>0</v>
      </c>
      <c r="H6" s="117" t="s">
        <v>1</v>
      </c>
      <c r="I6" s="117" t="s">
        <v>5</v>
      </c>
      <c r="J6" s="26" t="s">
        <v>102</v>
      </c>
      <c r="K6" s="26" t="s">
        <v>103</v>
      </c>
      <c r="L6" s="118" t="s">
        <v>120</v>
      </c>
      <c r="M6" s="123" t="s">
        <v>98</v>
      </c>
      <c r="N6" s="14"/>
    </row>
    <row r="7" spans="1:14" ht="30" x14ac:dyDescent="0.2">
      <c r="A7" s="29" t="s">
        <v>114</v>
      </c>
      <c r="B7" s="30" t="s">
        <v>7</v>
      </c>
      <c r="C7" s="32">
        <v>1</v>
      </c>
      <c r="D7" s="32">
        <v>30</v>
      </c>
      <c r="E7" s="32">
        <v>5</v>
      </c>
      <c r="F7" s="93" t="s">
        <v>99</v>
      </c>
      <c r="G7" s="93">
        <v>0.98</v>
      </c>
      <c r="H7" s="93">
        <f>1-G7</f>
        <v>2.0000000000000018E-2</v>
      </c>
      <c r="I7" s="93">
        <v>0.5</v>
      </c>
      <c r="J7" s="89">
        <f>D7*E7*G7*I7</f>
        <v>73.5</v>
      </c>
      <c r="K7" s="95">
        <f>$K$5*D7*E7*G7*I7/60</f>
        <v>30.625</v>
      </c>
      <c r="L7" s="98" t="s">
        <v>119</v>
      </c>
      <c r="M7" s="92"/>
    </row>
    <row r="8" spans="1:14" ht="35.1" customHeight="1" x14ac:dyDescent="0.2">
      <c r="A8" s="29"/>
      <c r="B8" s="94" t="s">
        <v>21</v>
      </c>
      <c r="C8" s="30"/>
      <c r="D8" s="32"/>
      <c r="E8" s="32"/>
      <c r="F8" s="31"/>
      <c r="G8" s="31"/>
      <c r="H8" s="81">
        <f t="shared" ref="H8:H25" si="0">1-G8</f>
        <v>1</v>
      </c>
      <c r="I8" s="31"/>
      <c r="J8" s="85">
        <f t="shared" ref="J8:J25" si="1">D8*E8*G8*I8</f>
        <v>0</v>
      </c>
      <c r="K8" s="86">
        <f>$K$5*D8*E8*G8*I8/60</f>
        <v>0</v>
      </c>
      <c r="L8" s="99"/>
      <c r="M8" s="72"/>
    </row>
    <row r="9" spans="1:14" ht="35.1" customHeight="1" x14ac:dyDescent="0.2">
      <c r="A9" s="29">
        <v>1</v>
      </c>
      <c r="B9" s="77" t="s">
        <v>58</v>
      </c>
      <c r="C9" s="32">
        <v>1</v>
      </c>
      <c r="D9" s="75">
        <v>5</v>
      </c>
      <c r="E9" s="75">
        <v>20</v>
      </c>
      <c r="F9" s="31" t="s">
        <v>45</v>
      </c>
      <c r="G9" s="39">
        <v>0.95</v>
      </c>
      <c r="H9" s="81">
        <f t="shared" si="0"/>
        <v>5.0000000000000044E-2</v>
      </c>
      <c r="I9" s="10">
        <v>0</v>
      </c>
      <c r="J9" s="85">
        <f t="shared" si="1"/>
        <v>0</v>
      </c>
      <c r="K9" s="86">
        <f t="shared" ref="K9:K25" si="2">$K$5*D9*E9*G9*I9/60</f>
        <v>0</v>
      </c>
      <c r="L9" s="99"/>
      <c r="M9" s="72"/>
    </row>
    <row r="10" spans="1:14" ht="35.1" customHeight="1" x14ac:dyDescent="0.2">
      <c r="A10" s="29">
        <v>2</v>
      </c>
      <c r="B10" s="77" t="s">
        <v>59</v>
      </c>
      <c r="C10" s="32">
        <v>0</v>
      </c>
      <c r="D10" s="75">
        <v>7</v>
      </c>
      <c r="E10" s="75">
        <v>20</v>
      </c>
      <c r="F10" s="31" t="s">
        <v>60</v>
      </c>
      <c r="G10" s="39">
        <v>1</v>
      </c>
      <c r="H10" s="81">
        <f t="shared" si="0"/>
        <v>0</v>
      </c>
      <c r="I10" s="10">
        <v>0.4</v>
      </c>
      <c r="J10" s="85">
        <f t="shared" si="1"/>
        <v>56</v>
      </c>
      <c r="K10" s="86">
        <f t="shared" si="2"/>
        <v>23.333333333333332</v>
      </c>
      <c r="L10" s="99"/>
      <c r="M10" s="72"/>
    </row>
    <row r="11" spans="1:14" ht="45" x14ac:dyDescent="0.2">
      <c r="A11" s="29">
        <v>3</v>
      </c>
      <c r="B11" s="78" t="s">
        <v>44</v>
      </c>
      <c r="C11" s="32">
        <v>0</v>
      </c>
      <c r="D11" s="76">
        <v>60</v>
      </c>
      <c r="E11" s="76">
        <v>20</v>
      </c>
      <c r="F11" s="48" t="s">
        <v>45</v>
      </c>
      <c r="G11" s="10">
        <v>1</v>
      </c>
      <c r="H11" s="81">
        <f t="shared" si="0"/>
        <v>0</v>
      </c>
      <c r="I11" s="10">
        <v>0.4</v>
      </c>
      <c r="J11" s="85">
        <f t="shared" si="1"/>
        <v>480</v>
      </c>
      <c r="K11" s="86">
        <f t="shared" si="2"/>
        <v>200</v>
      </c>
      <c r="L11" s="99" t="s">
        <v>119</v>
      </c>
      <c r="M11" s="72" t="s">
        <v>107</v>
      </c>
    </row>
    <row r="12" spans="1:14" ht="45" x14ac:dyDescent="0.2">
      <c r="A12" s="29">
        <v>4</v>
      </c>
      <c r="B12" s="79" t="s">
        <v>32</v>
      </c>
      <c r="C12" s="32">
        <v>1</v>
      </c>
      <c r="D12" s="76">
        <v>10</v>
      </c>
      <c r="E12" s="76">
        <v>20</v>
      </c>
      <c r="F12" s="48" t="s">
        <v>45</v>
      </c>
      <c r="G12" s="10">
        <v>0.9</v>
      </c>
      <c r="H12" s="81">
        <f t="shared" si="0"/>
        <v>9.9999999999999978E-2</v>
      </c>
      <c r="I12" s="10">
        <v>0.6</v>
      </c>
      <c r="J12" s="85">
        <f t="shared" si="1"/>
        <v>108</v>
      </c>
      <c r="K12" s="86">
        <f t="shared" si="2"/>
        <v>45</v>
      </c>
      <c r="L12" s="99" t="s">
        <v>121</v>
      </c>
      <c r="M12" s="72" t="s">
        <v>107</v>
      </c>
    </row>
    <row r="13" spans="1:14" ht="35.1" customHeight="1" x14ac:dyDescent="0.2">
      <c r="A13" s="29">
        <v>5</v>
      </c>
      <c r="B13" s="79" t="s">
        <v>33</v>
      </c>
      <c r="C13" s="32">
        <v>1</v>
      </c>
      <c r="D13" s="76">
        <v>2</v>
      </c>
      <c r="E13" s="76">
        <v>20</v>
      </c>
      <c r="F13" s="48" t="s">
        <v>46</v>
      </c>
      <c r="G13" s="10">
        <v>0.5</v>
      </c>
      <c r="H13" s="81">
        <f t="shared" si="0"/>
        <v>0.5</v>
      </c>
      <c r="I13" s="10">
        <v>0.1</v>
      </c>
      <c r="J13" s="85">
        <f t="shared" si="1"/>
        <v>2</v>
      </c>
      <c r="K13" s="86">
        <f t="shared" si="2"/>
        <v>0.83333333333333337</v>
      </c>
      <c r="L13" s="99"/>
      <c r="M13" s="72"/>
    </row>
    <row r="14" spans="1:14" ht="45" x14ac:dyDescent="0.2">
      <c r="A14" s="29">
        <v>6</v>
      </c>
      <c r="B14" s="79" t="s">
        <v>34</v>
      </c>
      <c r="C14" s="32">
        <v>0</v>
      </c>
      <c r="D14" s="76">
        <v>10</v>
      </c>
      <c r="E14" s="76">
        <v>20</v>
      </c>
      <c r="F14" s="48" t="s">
        <v>47</v>
      </c>
      <c r="G14" s="10">
        <v>1</v>
      </c>
      <c r="H14" s="81">
        <f t="shared" si="0"/>
        <v>0</v>
      </c>
      <c r="I14" s="10">
        <v>0.6</v>
      </c>
      <c r="J14" s="85">
        <f t="shared" si="1"/>
        <v>120</v>
      </c>
      <c r="K14" s="86">
        <f t="shared" si="2"/>
        <v>50</v>
      </c>
      <c r="L14" s="99" t="s">
        <v>119</v>
      </c>
      <c r="M14" s="72" t="s">
        <v>107</v>
      </c>
    </row>
    <row r="15" spans="1:14" ht="35.1" customHeight="1" x14ac:dyDescent="0.2">
      <c r="A15" s="29">
        <v>7</v>
      </c>
      <c r="B15" s="79" t="s">
        <v>35</v>
      </c>
      <c r="C15" s="32">
        <v>1</v>
      </c>
      <c r="D15" s="76">
        <v>1</v>
      </c>
      <c r="E15" s="76">
        <v>20</v>
      </c>
      <c r="F15" s="48" t="s">
        <v>48</v>
      </c>
      <c r="G15" s="10">
        <v>0.95</v>
      </c>
      <c r="H15" s="81">
        <f t="shared" si="0"/>
        <v>5.0000000000000044E-2</v>
      </c>
      <c r="I15" s="10">
        <v>0</v>
      </c>
      <c r="J15" s="85">
        <f t="shared" si="1"/>
        <v>0</v>
      </c>
      <c r="K15" s="86">
        <f t="shared" si="2"/>
        <v>0</v>
      </c>
      <c r="L15" s="99"/>
      <c r="M15" s="72"/>
    </row>
    <row r="16" spans="1:14" ht="35.1" customHeight="1" x14ac:dyDescent="0.2">
      <c r="A16" s="29">
        <v>8</v>
      </c>
      <c r="B16" s="79" t="s">
        <v>36</v>
      </c>
      <c r="C16" s="32">
        <v>0.5</v>
      </c>
      <c r="D16" s="76">
        <v>1</v>
      </c>
      <c r="E16" s="76">
        <v>20</v>
      </c>
      <c r="F16" s="48" t="s">
        <v>51</v>
      </c>
      <c r="G16" s="10">
        <v>0.2</v>
      </c>
      <c r="H16" s="81">
        <f t="shared" si="0"/>
        <v>0.8</v>
      </c>
      <c r="I16" s="10">
        <v>0</v>
      </c>
      <c r="J16" s="85">
        <f t="shared" si="1"/>
        <v>0</v>
      </c>
      <c r="K16" s="86">
        <f t="shared" si="2"/>
        <v>0</v>
      </c>
      <c r="L16" s="99"/>
      <c r="M16" s="72"/>
    </row>
    <row r="17" spans="1:13" ht="35.1" customHeight="1" x14ac:dyDescent="0.2">
      <c r="A17" s="29">
        <v>9</v>
      </c>
      <c r="B17" s="79" t="s">
        <v>54</v>
      </c>
      <c r="C17" s="32">
        <v>0</v>
      </c>
      <c r="D17" s="76">
        <v>5</v>
      </c>
      <c r="E17" s="76">
        <v>20</v>
      </c>
      <c r="F17" s="48" t="s">
        <v>49</v>
      </c>
      <c r="G17" s="10">
        <v>1</v>
      </c>
      <c r="H17" s="81">
        <f t="shared" si="0"/>
        <v>0</v>
      </c>
      <c r="I17" s="10">
        <v>0.1</v>
      </c>
      <c r="J17" s="85">
        <f t="shared" si="1"/>
        <v>10</v>
      </c>
      <c r="K17" s="86">
        <f t="shared" si="2"/>
        <v>4.166666666666667</v>
      </c>
      <c r="L17" s="99"/>
      <c r="M17" s="72"/>
    </row>
    <row r="18" spans="1:13" ht="35.1" customHeight="1" x14ac:dyDescent="0.2">
      <c r="A18" s="29">
        <v>10</v>
      </c>
      <c r="B18" s="79" t="s">
        <v>37</v>
      </c>
      <c r="C18" s="32">
        <v>0</v>
      </c>
      <c r="D18" s="76">
        <v>2</v>
      </c>
      <c r="E18" s="76">
        <f>20*80</f>
        <v>1600</v>
      </c>
      <c r="F18" s="48" t="s">
        <v>48</v>
      </c>
      <c r="G18" s="10">
        <v>1</v>
      </c>
      <c r="H18" s="81">
        <f t="shared" si="0"/>
        <v>0</v>
      </c>
      <c r="I18" s="10">
        <v>0</v>
      </c>
      <c r="J18" s="85">
        <f t="shared" si="1"/>
        <v>0</v>
      </c>
      <c r="K18" s="86">
        <f t="shared" si="2"/>
        <v>0</v>
      </c>
      <c r="L18" s="99"/>
      <c r="M18" s="72"/>
    </row>
    <row r="19" spans="1:13" ht="35.1" customHeight="1" x14ac:dyDescent="0.2">
      <c r="A19" s="29">
        <v>11</v>
      </c>
      <c r="B19" s="79" t="s">
        <v>38</v>
      </c>
      <c r="C19" s="32">
        <v>1</v>
      </c>
      <c r="D19" s="76">
        <v>4</v>
      </c>
      <c r="E19" s="76">
        <v>20</v>
      </c>
      <c r="F19" s="48" t="s">
        <v>45</v>
      </c>
      <c r="G19" s="10">
        <v>0.95</v>
      </c>
      <c r="H19" s="81">
        <f t="shared" si="0"/>
        <v>5.0000000000000044E-2</v>
      </c>
      <c r="I19" s="10">
        <v>0.2</v>
      </c>
      <c r="J19" s="85">
        <f t="shared" si="1"/>
        <v>15.200000000000001</v>
      </c>
      <c r="K19" s="86">
        <f t="shared" si="2"/>
        <v>6.333333333333333</v>
      </c>
      <c r="L19" s="99"/>
      <c r="M19" s="72"/>
    </row>
    <row r="20" spans="1:13" ht="35.1" customHeight="1" x14ac:dyDescent="0.2">
      <c r="A20" s="29">
        <v>12</v>
      </c>
      <c r="B20" s="79" t="s">
        <v>39</v>
      </c>
      <c r="C20" s="32">
        <v>1</v>
      </c>
      <c r="D20" s="76">
        <v>1</v>
      </c>
      <c r="E20" s="76">
        <f>20*80</f>
        <v>1600</v>
      </c>
      <c r="F20" s="48"/>
      <c r="G20" s="10">
        <v>0</v>
      </c>
      <c r="H20" s="81">
        <f t="shared" si="0"/>
        <v>1</v>
      </c>
      <c r="I20" s="10">
        <v>0</v>
      </c>
      <c r="J20" s="85">
        <f t="shared" si="1"/>
        <v>0</v>
      </c>
      <c r="K20" s="86">
        <f t="shared" si="2"/>
        <v>0</v>
      </c>
      <c r="L20" s="99"/>
      <c r="M20" s="72"/>
    </row>
    <row r="21" spans="1:13" ht="35.1" customHeight="1" x14ac:dyDescent="0.2">
      <c r="A21" s="29">
        <v>13</v>
      </c>
      <c r="B21" s="79" t="s">
        <v>40</v>
      </c>
      <c r="C21" s="32">
        <v>1</v>
      </c>
      <c r="D21" s="76">
        <v>1</v>
      </c>
      <c r="E21" s="76">
        <f>20*80</f>
        <v>1600</v>
      </c>
      <c r="F21" s="48"/>
      <c r="G21" s="10">
        <v>0</v>
      </c>
      <c r="H21" s="81">
        <f t="shared" si="0"/>
        <v>1</v>
      </c>
      <c r="I21" s="10">
        <v>0</v>
      </c>
      <c r="J21" s="85">
        <f t="shared" si="1"/>
        <v>0</v>
      </c>
      <c r="K21" s="86">
        <f t="shared" si="2"/>
        <v>0</v>
      </c>
      <c r="L21" s="99"/>
      <c r="M21" s="72"/>
    </row>
    <row r="22" spans="1:13" ht="30" x14ac:dyDescent="0.2">
      <c r="A22" s="29">
        <v>14</v>
      </c>
      <c r="B22" s="79" t="s">
        <v>55</v>
      </c>
      <c r="C22" s="32">
        <v>0</v>
      </c>
      <c r="D22" s="76">
        <v>8.5</v>
      </c>
      <c r="E22" s="76">
        <v>20</v>
      </c>
      <c r="F22" s="48" t="s">
        <v>49</v>
      </c>
      <c r="G22" s="10">
        <v>1</v>
      </c>
      <c r="H22" s="81">
        <f t="shared" si="0"/>
        <v>0</v>
      </c>
      <c r="I22" s="10">
        <v>0.3</v>
      </c>
      <c r="J22" s="85">
        <f t="shared" si="1"/>
        <v>51</v>
      </c>
      <c r="K22" s="86">
        <f t="shared" si="2"/>
        <v>21.25</v>
      </c>
      <c r="L22" s="99"/>
      <c r="M22" s="72"/>
    </row>
    <row r="23" spans="1:13" ht="35.1" customHeight="1" x14ac:dyDescent="0.2">
      <c r="A23" s="29">
        <v>15</v>
      </c>
      <c r="B23" s="79" t="s">
        <v>41</v>
      </c>
      <c r="C23" s="32">
        <v>1</v>
      </c>
      <c r="D23" s="76">
        <v>3</v>
      </c>
      <c r="E23" s="76">
        <v>20</v>
      </c>
      <c r="F23" s="48" t="s">
        <v>50</v>
      </c>
      <c r="G23" s="10">
        <v>0.2</v>
      </c>
      <c r="H23" s="81">
        <f t="shared" si="0"/>
        <v>0.8</v>
      </c>
      <c r="I23" s="10">
        <v>0</v>
      </c>
      <c r="J23" s="85">
        <f t="shared" si="1"/>
        <v>0</v>
      </c>
      <c r="K23" s="86">
        <f t="shared" si="2"/>
        <v>0</v>
      </c>
      <c r="L23" s="99"/>
      <c r="M23" s="72"/>
    </row>
    <row r="24" spans="1:13" ht="45" x14ac:dyDescent="0.2">
      <c r="A24" s="29">
        <v>16</v>
      </c>
      <c r="B24" s="77" t="s">
        <v>53</v>
      </c>
      <c r="C24" s="32">
        <v>1</v>
      </c>
      <c r="D24" s="75">
        <v>10</v>
      </c>
      <c r="E24" s="75">
        <v>20</v>
      </c>
      <c r="F24" s="31" t="s">
        <v>52</v>
      </c>
      <c r="G24" s="39">
        <v>0.95</v>
      </c>
      <c r="H24" s="81">
        <f t="shared" si="0"/>
        <v>5.0000000000000044E-2</v>
      </c>
      <c r="I24" s="10">
        <v>0.3</v>
      </c>
      <c r="J24" s="85">
        <f t="shared" si="1"/>
        <v>57</v>
      </c>
      <c r="K24" s="86">
        <f t="shared" si="2"/>
        <v>23.75</v>
      </c>
      <c r="L24" s="99"/>
      <c r="M24" s="72"/>
    </row>
    <row r="25" spans="1:13" ht="35.1" customHeight="1" thickBot="1" x14ac:dyDescent="0.25">
      <c r="A25" s="29">
        <v>17</v>
      </c>
      <c r="B25" s="30"/>
      <c r="C25" s="30"/>
      <c r="D25" s="32"/>
      <c r="E25" s="32"/>
      <c r="F25" s="31"/>
      <c r="G25" s="31"/>
      <c r="H25" s="81">
        <f t="shared" si="0"/>
        <v>1</v>
      </c>
      <c r="I25" s="31"/>
      <c r="J25" s="85">
        <f t="shared" si="1"/>
        <v>0</v>
      </c>
      <c r="K25" s="86">
        <f t="shared" si="2"/>
        <v>0</v>
      </c>
      <c r="L25" s="99"/>
      <c r="M25" s="72"/>
    </row>
    <row r="26" spans="1:13" ht="16.5" hidden="1" thickBot="1" x14ac:dyDescent="0.25">
      <c r="A26" s="11"/>
      <c r="B26" s="1"/>
      <c r="C26" s="49">
        <f>SUM(C8:C25)</f>
        <v>9.5</v>
      </c>
      <c r="D26" s="49">
        <f>SUM(D8:D25)</f>
        <v>130.5</v>
      </c>
      <c r="I26" s="11"/>
      <c r="J26" s="12"/>
      <c r="K26" s="12"/>
      <c r="L26" s="12"/>
      <c r="M26" s="11"/>
    </row>
    <row r="27" spans="1:13" ht="17.25" thickTop="1" thickBot="1" x14ac:dyDescent="0.3">
      <c r="A27" s="12"/>
      <c r="B27" s="179" t="s">
        <v>112</v>
      </c>
      <c r="C27" s="180"/>
      <c r="D27" s="13">
        <f>C26/(C26+D26)</f>
        <v>6.7857142857142852E-2</v>
      </c>
      <c r="I27" s="12"/>
      <c r="J27" s="100">
        <f>SUM(J8:J25)</f>
        <v>899.2</v>
      </c>
      <c r="K27" s="101">
        <f>SUM(K8:K25)</f>
        <v>374.66666666666669</v>
      </c>
      <c r="L27" s="12"/>
      <c r="M27" s="12"/>
    </row>
    <row r="28" spans="1:13" ht="13.5" thickTop="1" x14ac:dyDescent="0.2"/>
  </sheetData>
  <mergeCells count="6">
    <mergeCell ref="B27:C27"/>
    <mergeCell ref="L4:M5"/>
    <mergeCell ref="A2:F2"/>
    <mergeCell ref="A4:E5"/>
    <mergeCell ref="F4:I5"/>
    <mergeCell ref="J4:K4"/>
  </mergeCells>
  <dataValidations count="1">
    <dataValidation type="list" allowBlank="1" showInputMessage="1" showErrorMessage="1" sqref="M24:M25">
      <formula1>$L$8:$L$18</formula1>
    </dataValidation>
  </dataValidations>
  <pageMargins left="0.7" right="0.7" top="0.75" bottom="0.75" header="0.3" footer="0.3"/>
  <pageSetup scale="52" orientation="landscape" r:id="rId1"/>
  <headerFooter>
    <oddFooter>&amp;L&amp;D&amp;C© 2013 Continual Impact LLC&amp;R&amp;F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Waste Evaluation-VSM</vt:lpstr>
      <vt:lpstr>Waste Evaluation-SPM</vt:lpstr>
      <vt:lpstr>Instructions-VSM</vt:lpstr>
      <vt:lpstr>Instructions-SPM</vt:lpstr>
      <vt:lpstr>Example-VSM</vt:lpstr>
      <vt:lpstr>Example-SPM</vt:lpstr>
      <vt:lpstr>'Example-SPM'!Print_Area</vt:lpstr>
      <vt:lpstr>'Example-VSM'!Print_Area</vt:lpstr>
      <vt:lpstr>'Instructions-SPM'!Print_Area</vt:lpstr>
      <vt:lpstr>'Instructions-VSM'!Print_Area</vt:lpstr>
      <vt:lpstr>'Waste Evaluation-SPM'!Print_Area</vt:lpstr>
      <vt:lpstr>'Waste Evaluation-VSM'!Print_Area</vt:lpstr>
      <vt:lpstr>'Waste Evaluation-SPM'!Print_Titles</vt:lpstr>
    </vt:vector>
  </TitlesOfParts>
  <Company>Air Products and Chemicals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Vecellio</dc:creator>
  <cp:lastModifiedBy>Warren, Sara G</cp:lastModifiedBy>
  <cp:lastPrinted>2014-01-28T15:48:40Z</cp:lastPrinted>
  <dcterms:created xsi:type="dcterms:W3CDTF">2004-08-24T19:45:47Z</dcterms:created>
  <dcterms:modified xsi:type="dcterms:W3CDTF">2014-01-28T16:36:53Z</dcterms:modified>
</cp:coreProperties>
</file>